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pivotCache/pivotCacheDefinition23.xml" ContentType="application/vnd.openxmlformats-officedocument.spreadsheetml.pivotCacheDefinition+xml"/>
  <Override PartName="/xl/pivotCache/pivotCacheDefinition24.xml" ContentType="application/vnd.openxmlformats-officedocument.spreadsheetml.pivotCacheDefinition+xml"/>
  <Override PartName="/xl/pivotCache/pivotCacheDefinition25.xml" ContentType="application/vnd.openxmlformats-officedocument.spreadsheetml.pivotCacheDefinition+xml"/>
  <Override PartName="/xl/pivotCache/pivotCacheDefinition26.xml" ContentType="application/vnd.openxmlformats-officedocument.spreadsheetml.pivotCacheDefinition+xml"/>
  <Override PartName="/xl/pivotCache/pivotCacheDefinition27.xml" ContentType="application/vnd.openxmlformats-officedocument.spreadsheetml.pivotCacheDefinition+xml"/>
  <Override PartName="/xl/pivotCache/pivotCacheDefinition28.xml" ContentType="application/vnd.openxmlformats-officedocument.spreadsheetml.pivotCacheDefinition+xml"/>
  <Override PartName="/xl/pivotCache/pivotCacheDefinition29.xml" ContentType="application/vnd.openxmlformats-officedocument.spreadsheetml.pivotCacheDefinition+xml"/>
  <Override PartName="/xl/pivotCache/pivotCacheDefinition30.xml" ContentType="application/vnd.openxmlformats-officedocument.spreadsheetml.pivotCacheDefinition+xml"/>
  <Override PartName="/xl/pivotCache/pivotCacheDefinition31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slicers/slicer2.xml" ContentType="application/vnd.ms-excel.slicer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drawings/drawing3.xml" ContentType="application/vnd.openxmlformats-officedocument.drawing+xml"/>
  <Override PartName="/xl/slicers/slicer3.xml" ContentType="application/vnd.ms-excel.slicer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30.xml" ContentType="application/vnd.openxmlformats-officedocument.spreadsheetml.pivotTab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Fernando-pc\fernando-adicap\FEMPA 2023-2027\PARTICIPACIÓN\"/>
    </mc:Choice>
  </mc:AlternateContent>
  <xr:revisionPtr revIDLastSave="0" documentId="8_{E72C74AA-8A18-4EF7-9E23-A7E61D7EC158}" xr6:coauthVersionLast="47" xr6:coauthVersionMax="47" xr10:uidLastSave="{00000000-0000-0000-0000-000000000000}"/>
  <bookViews>
    <workbookView xWindow="-108" yWindow="-108" windowWidth="23256" windowHeight="12576" xr2:uid="{2BAE5735-28C0-4953-8912-B81D4860C0E8}"/>
  </bookViews>
  <sheets>
    <sheet name="GRÁFICAS DAFO" sheetId="3" r:id="rId1"/>
    <sheet name="GRAFICAS RESTO" sheetId="5" r:id="rId2"/>
    <sheet name="DINAMICAS MEDIDAS" sheetId="4" r:id="rId3"/>
    <sheet name="DINAMICAS DAFO" sheetId="2" r:id="rId4"/>
    <sheet name="ENCUESTA" sheetId="1" r:id="rId5"/>
  </sheets>
  <definedNames>
    <definedName name="_xlcn.WorksheetConnection_DASHBOARDDAFO2.xlsxTabla11" hidden="1">Tabla1[]</definedName>
    <definedName name="SegmentaciónDeDatos_COMARCA">#N/A</definedName>
    <definedName name="SegmentaciónDeDatos_Edad">#N/A</definedName>
    <definedName name="SegmentaciónDeDatos_Tipo_trabajador">#N/A</definedName>
  </definedNames>
  <calcPr calcId="191029"/>
  <pivotCaches>
    <pivotCache cacheId="0" r:id="rId6"/>
    <pivotCache cacheId="322" r:id="rId7"/>
    <pivotCache cacheId="324" r:id="rId8"/>
    <pivotCache cacheId="326" r:id="rId9"/>
    <pivotCache cacheId="328" r:id="rId10"/>
    <pivotCache cacheId="330" r:id="rId11"/>
    <pivotCache cacheId="332" r:id="rId12"/>
    <pivotCache cacheId="334" r:id="rId13"/>
    <pivotCache cacheId="336" r:id="rId14"/>
    <pivotCache cacheId="338" r:id="rId15"/>
    <pivotCache cacheId="340" r:id="rId16"/>
    <pivotCache cacheId="342" r:id="rId17"/>
    <pivotCache cacheId="344" r:id="rId18"/>
    <pivotCache cacheId="346" r:id="rId19"/>
    <pivotCache cacheId="348" r:id="rId20"/>
    <pivotCache cacheId="350" r:id="rId21"/>
    <pivotCache cacheId="352" r:id="rId22"/>
    <pivotCache cacheId="354" r:id="rId23"/>
    <pivotCache cacheId="356" r:id="rId24"/>
    <pivotCache cacheId="358" r:id="rId25"/>
    <pivotCache cacheId="360" r:id="rId26"/>
    <pivotCache cacheId="362" r:id="rId27"/>
    <pivotCache cacheId="364" r:id="rId28"/>
    <pivotCache cacheId="366" r:id="rId29"/>
    <pivotCache cacheId="368" r:id="rId30"/>
    <pivotCache cacheId="370" r:id="rId31"/>
    <pivotCache cacheId="372" r:id="rId32"/>
    <pivotCache cacheId="374" r:id="rId33"/>
    <pivotCache cacheId="376" r:id="rId34"/>
    <pivotCache cacheId="378" r:id="rId35"/>
  </pivotCaches>
  <extLst>
    <ext xmlns:x14="http://schemas.microsoft.com/office/spreadsheetml/2009/9/main" uri="{876F7934-8845-4945-9796-88D515C7AA90}">
      <x14:pivotCaches>
        <pivotCache cacheId="30" r:id="rId36"/>
      </x14:pivotCaches>
    </ext>
    <ext xmlns:x14="http://schemas.microsoft.com/office/spreadsheetml/2009/9/main" uri="{BBE1A952-AA13-448e-AADC-164F8A28A991}">
      <x14:slicerCaches>
        <x14:slicerCache r:id="rId37"/>
        <x14:slicerCache r:id="rId38"/>
        <x14:slicerCache r:id="rId3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1" name="Tabla1" connection="WorksheetConnection_DASHBOARD DAFO 2.xlsx!Tabla1"/>
        </x15:modelTables>
      </x15:dataModel>
    </ext>
  </extLst>
</workbook>
</file>

<file path=xl/calcChain.xml><?xml version="1.0" encoding="utf-8"?>
<calcChain xmlns="http://schemas.openxmlformats.org/spreadsheetml/2006/main">
  <c r="S2" i="2" l="1"/>
  <c r="R2" i="2"/>
  <c r="Q2" i="2"/>
  <c r="P2" i="2"/>
  <c r="O2" i="2"/>
  <c r="N2" i="2"/>
  <c r="M2" i="2"/>
  <c r="L2" i="2"/>
  <c r="N173" i="2"/>
  <c r="P162" i="2"/>
  <c r="R148" i="2"/>
  <c r="L130" i="2"/>
  <c r="N116" i="2"/>
  <c r="O97" i="2"/>
  <c r="Q83" i="2"/>
  <c r="P71" i="2"/>
  <c r="R165" i="2"/>
  <c r="M152" i="2"/>
  <c r="N133" i="2"/>
  <c r="P119" i="2"/>
  <c r="Q100" i="2"/>
  <c r="L87" i="2"/>
  <c r="O74" i="2"/>
  <c r="P172" i="2"/>
  <c r="R158" i="2"/>
  <c r="M145" i="2"/>
  <c r="N126" i="2"/>
  <c r="P112" i="2"/>
  <c r="R94" i="2"/>
  <c r="N81" i="2"/>
  <c r="N69" i="2"/>
  <c r="O172" i="2"/>
  <c r="Q158" i="2"/>
  <c r="L145" i="2"/>
  <c r="N127" i="2"/>
  <c r="P113" i="2"/>
  <c r="Q94" i="2"/>
  <c r="M81" i="2"/>
  <c r="M69" i="2"/>
  <c r="M163" i="2"/>
  <c r="O149" i="2"/>
  <c r="P130" i="2"/>
  <c r="R116" i="2"/>
  <c r="L98" i="2"/>
  <c r="N84" i="2"/>
  <c r="L72" i="2"/>
  <c r="L60" i="2"/>
  <c r="R161" i="2"/>
  <c r="M148" i="2"/>
  <c r="N129" i="2"/>
  <c r="P115" i="2"/>
  <c r="Q96" i="2"/>
  <c r="L83" i="2"/>
  <c r="O159" i="2"/>
  <c r="Q145" i="2"/>
  <c r="R126" i="2"/>
  <c r="M113" i="2"/>
  <c r="N94" i="2"/>
  <c r="R80" i="2"/>
  <c r="R68" i="2"/>
  <c r="R171" i="2"/>
  <c r="M61" i="2"/>
  <c r="F154" i="4"/>
  <c r="G37" i="4"/>
  <c r="Q98" i="2"/>
  <c r="P52" i="2"/>
  <c r="R34" i="2"/>
  <c r="R22" i="2"/>
  <c r="R10" i="2"/>
  <c r="H131" i="4"/>
  <c r="F129" i="4"/>
  <c r="Q71" i="2"/>
  <c r="L49" i="2"/>
  <c r="Q31" i="2"/>
  <c r="Q19" i="2"/>
  <c r="Q7" i="2"/>
  <c r="I129" i="4"/>
  <c r="O168" i="2"/>
  <c r="O62" i="2"/>
  <c r="P46" i="2"/>
  <c r="P29" i="2"/>
  <c r="P17" i="2"/>
  <c r="P5" i="2"/>
  <c r="J39" i="4"/>
  <c r="L149" i="2"/>
  <c r="M58" i="2"/>
  <c r="O39" i="2"/>
  <c r="O27" i="2"/>
  <c r="O15" i="2"/>
  <c r="M53" i="2"/>
  <c r="N35" i="2"/>
  <c r="N23" i="2"/>
  <c r="O56" i="2"/>
  <c r="M14" i="2"/>
  <c r="L35" i="2"/>
  <c r="L11" i="2"/>
  <c r="R112" i="2"/>
  <c r="M78" i="2"/>
  <c r="P139" i="2"/>
  <c r="N131" i="2"/>
  <c r="O160" i="2"/>
  <c r="P26" i="2"/>
  <c r="Q76" i="2"/>
  <c r="E3" i="4"/>
  <c r="M173" i="2"/>
  <c r="O161" i="2"/>
  <c r="Q147" i="2"/>
  <c r="R128" i="2"/>
  <c r="M115" i="2"/>
  <c r="N96" i="2"/>
  <c r="P82" i="2"/>
  <c r="P70" i="2"/>
  <c r="Q164" i="2"/>
  <c r="L151" i="2"/>
  <c r="M132" i="2"/>
  <c r="O118" i="2"/>
  <c r="P99" i="2"/>
  <c r="R85" i="2"/>
  <c r="O73" i="2"/>
  <c r="O171" i="2"/>
  <c r="Q157" i="2"/>
  <c r="R138" i="2"/>
  <c r="M125" i="2"/>
  <c r="O111" i="2"/>
  <c r="Q93" i="2"/>
  <c r="N80" i="2"/>
  <c r="N68" i="2"/>
  <c r="N171" i="2"/>
  <c r="P157" i="2"/>
  <c r="R139" i="2"/>
  <c r="M126" i="2"/>
  <c r="O112" i="2"/>
  <c r="P93" i="2"/>
  <c r="M80" i="2"/>
  <c r="M68" i="2"/>
  <c r="L162" i="2"/>
  <c r="N148" i="2"/>
  <c r="O129" i="2"/>
  <c r="Q115" i="2"/>
  <c r="R96" i="2"/>
  <c r="M83" i="2"/>
  <c r="L71" i="2"/>
  <c r="L59" i="2"/>
  <c r="Q160" i="2"/>
  <c r="L147" i="2"/>
  <c r="M128" i="2"/>
  <c r="O114" i="2"/>
  <c r="P95" i="2"/>
  <c r="L172" i="2"/>
  <c r="N158" i="2"/>
  <c r="O139" i="2"/>
  <c r="Q125" i="2"/>
  <c r="L112" i="2"/>
  <c r="M93" i="2"/>
  <c r="R79" i="2"/>
  <c r="R67" i="2"/>
  <c r="Q162" i="2"/>
  <c r="M59" i="2"/>
  <c r="F146" i="4"/>
  <c r="J36" i="4"/>
  <c r="P89" i="2"/>
  <c r="O51" i="2"/>
  <c r="R33" i="2"/>
  <c r="R21" i="2"/>
  <c r="R9" i="2"/>
  <c r="I130" i="4"/>
  <c r="I4" i="4"/>
  <c r="M65" i="2"/>
  <c r="R47" i="2"/>
  <c r="Q30" i="2"/>
  <c r="Q18" i="2"/>
  <c r="Q6" i="2"/>
  <c r="J40" i="4"/>
  <c r="N159" i="2"/>
  <c r="O60" i="2"/>
  <c r="P40" i="2"/>
  <c r="P28" i="2"/>
  <c r="P16" i="2"/>
  <c r="P4" i="2"/>
  <c r="K38" i="4"/>
  <c r="R135" i="2"/>
  <c r="Q56" i="2"/>
  <c r="O38" i="2"/>
  <c r="O26" i="2"/>
  <c r="O14" i="2"/>
  <c r="F150" i="4"/>
  <c r="F36" i="4"/>
  <c r="M94" i="2"/>
  <c r="L52" i="2"/>
  <c r="N34" i="2"/>
  <c r="N22" i="2"/>
  <c r="N10" i="2"/>
  <c r="O124" i="2"/>
  <c r="N55" i="2"/>
  <c r="M37" i="2"/>
  <c r="M25" i="2"/>
  <c r="M13" i="2"/>
  <c r="F140" i="4"/>
  <c r="F6" i="4"/>
  <c r="R91" i="2"/>
  <c r="Q51" i="2"/>
  <c r="L34" i="2"/>
  <c r="L22" i="2"/>
  <c r="L10" i="2"/>
  <c r="J131" i="4"/>
  <c r="I38" i="4"/>
  <c r="M159" i="2"/>
  <c r="N97" i="2"/>
  <c r="O71" i="2"/>
  <c r="P136" i="2"/>
  <c r="M109" i="2"/>
  <c r="N78" i="2"/>
  <c r="N91" i="2"/>
  <c r="P94" i="2"/>
  <c r="Q169" i="2"/>
  <c r="G133" i="4"/>
  <c r="Q4" i="2"/>
  <c r="O24" i="2"/>
  <c r="M35" i="2"/>
  <c r="L173" i="2"/>
  <c r="N160" i="2"/>
  <c r="P146" i="2"/>
  <c r="Q127" i="2"/>
  <c r="L114" i="2"/>
  <c r="M95" i="2"/>
  <c r="P81" i="2"/>
  <c r="P69" i="2"/>
  <c r="P163" i="2"/>
  <c r="R149" i="2"/>
  <c r="L131" i="2"/>
  <c r="N117" i="2"/>
  <c r="O98" i="2"/>
  <c r="Q84" i="2"/>
  <c r="O72" i="2"/>
  <c r="N170" i="2"/>
  <c r="P156" i="2"/>
  <c r="Q137" i="2"/>
  <c r="L124" i="2"/>
  <c r="N110" i="2"/>
  <c r="P92" i="2"/>
  <c r="N79" i="2"/>
  <c r="N67" i="2"/>
  <c r="M170" i="2"/>
  <c r="O156" i="2"/>
  <c r="Q138" i="2"/>
  <c r="L125" i="2"/>
  <c r="N111" i="2"/>
  <c r="O92" i="2"/>
  <c r="M79" i="2"/>
  <c r="M67" i="2"/>
  <c r="R160" i="2"/>
  <c r="M147" i="2"/>
  <c r="N128" i="2"/>
  <c r="P114" i="2"/>
  <c r="Q95" i="2"/>
  <c r="L82" i="2"/>
  <c r="L70" i="2"/>
  <c r="L58" i="2"/>
  <c r="P159" i="2"/>
  <c r="R145" i="2"/>
  <c r="L127" i="2"/>
  <c r="N113" i="2"/>
  <c r="O94" i="2"/>
  <c r="R170" i="2"/>
  <c r="M157" i="2"/>
  <c r="N138" i="2"/>
  <c r="P124" i="2"/>
  <c r="R110" i="2"/>
  <c r="L92" i="2"/>
  <c r="R78" i="2"/>
  <c r="R66" i="2"/>
  <c r="P153" i="2"/>
  <c r="N57" i="2"/>
  <c r="F138" i="4"/>
  <c r="I5" i="4"/>
  <c r="Q80" i="2"/>
  <c r="N50" i="2"/>
  <c r="R32" i="2"/>
  <c r="R20" i="2"/>
  <c r="R8" i="2"/>
  <c r="J129" i="4"/>
  <c r="P169" i="2"/>
  <c r="P62" i="2"/>
  <c r="Q46" i="2"/>
  <c r="Q29" i="2"/>
  <c r="Q17" i="2"/>
  <c r="Q5" i="2"/>
  <c r="K39" i="4"/>
  <c r="M150" i="2"/>
  <c r="O58" i="2"/>
  <c r="P39" i="2"/>
  <c r="P27" i="2"/>
  <c r="P15" i="2"/>
  <c r="P3" i="2"/>
  <c r="L37" i="4"/>
  <c r="Q126" i="2"/>
  <c r="P55" i="2"/>
  <c r="O37" i="2"/>
  <c r="O25" i="2"/>
  <c r="O13" i="2"/>
  <c r="F142" i="4"/>
  <c r="H6" i="4"/>
  <c r="L85" i="2"/>
  <c r="R50" i="2"/>
  <c r="N33" i="2"/>
  <c r="N21" i="2"/>
  <c r="N9" i="2"/>
  <c r="N115" i="2"/>
  <c r="M54" i="2"/>
  <c r="M36" i="2"/>
  <c r="M24" i="2"/>
  <c r="M12" i="2"/>
  <c r="I133" i="4"/>
  <c r="H4" i="4"/>
  <c r="Q82" i="2"/>
  <c r="P50" i="2"/>
  <c r="L33" i="2"/>
  <c r="L21" i="2"/>
  <c r="L9" i="2"/>
  <c r="K130" i="4"/>
  <c r="F3" i="4"/>
  <c r="O145" i="2"/>
  <c r="P83" i="2"/>
  <c r="M169" i="2"/>
  <c r="O155" i="2"/>
  <c r="R122" i="2"/>
  <c r="O91" i="2"/>
  <c r="P137" i="2"/>
  <c r="M127" i="2"/>
  <c r="R125" i="2"/>
  <c r="R77" i="2"/>
  <c r="R7" i="2"/>
  <c r="R56" i="2"/>
  <c r="K133" i="4"/>
  <c r="J132" i="4"/>
  <c r="R172" i="2"/>
  <c r="N66" i="2"/>
  <c r="M137" i="2"/>
  <c r="Q40" i="2"/>
  <c r="E5" i="4"/>
  <c r="L32" i="2"/>
  <c r="Q171" i="2"/>
  <c r="L158" i="2"/>
  <c r="M139" i="2"/>
  <c r="O125" i="2"/>
  <c r="Q111" i="2"/>
  <c r="R92" i="2"/>
  <c r="P79" i="2"/>
  <c r="P67" i="2"/>
  <c r="N161" i="2"/>
  <c r="P147" i="2"/>
  <c r="Q128" i="2"/>
  <c r="L115" i="2"/>
  <c r="M96" i="2"/>
  <c r="O82" i="2"/>
  <c r="O70" i="2"/>
  <c r="L168" i="2"/>
  <c r="N154" i="2"/>
  <c r="O135" i="2"/>
  <c r="Q121" i="2"/>
  <c r="L108" i="2"/>
  <c r="N90" i="2"/>
  <c r="N77" i="2"/>
  <c r="N65" i="2"/>
  <c r="R167" i="2"/>
  <c r="M154" i="2"/>
  <c r="O136" i="2"/>
  <c r="Q122" i="2"/>
  <c r="L109" i="2"/>
  <c r="M90" i="2"/>
  <c r="M77" i="2"/>
  <c r="N172" i="2"/>
  <c r="P158" i="2"/>
  <c r="Q139" i="2"/>
  <c r="L126" i="2"/>
  <c r="N112" i="2"/>
  <c r="O93" i="2"/>
  <c r="L80" i="2"/>
  <c r="L68" i="2"/>
  <c r="L171" i="2"/>
  <c r="N157" i="2"/>
  <c r="O138" i="2"/>
  <c r="Q124" i="2"/>
  <c r="L111" i="2"/>
  <c r="M92" i="2"/>
  <c r="P168" i="2"/>
  <c r="R154" i="2"/>
  <c r="L136" i="2"/>
  <c r="N122" i="2"/>
  <c r="P108" i="2"/>
  <c r="Q89" i="2"/>
  <c r="R76" i="2"/>
  <c r="R64" i="2"/>
  <c r="M122" i="2"/>
  <c r="L55" i="2"/>
  <c r="H132" i="4"/>
  <c r="J37" i="4"/>
  <c r="P65" i="2"/>
  <c r="L48" i="2"/>
  <c r="R30" i="2"/>
  <c r="R18" i="2"/>
  <c r="R6" i="2"/>
  <c r="L39" i="4"/>
  <c r="N151" i="2"/>
  <c r="P58" i="2"/>
  <c r="Q39" i="2"/>
  <c r="Q27" i="2"/>
  <c r="Q15" i="2"/>
  <c r="Q3" i="2"/>
  <c r="M37" i="4"/>
  <c r="R127" i="2"/>
  <c r="Q55" i="2"/>
  <c r="P37" i="2"/>
  <c r="P25" i="2"/>
  <c r="P13" i="2"/>
  <c r="F143" i="4"/>
  <c r="I6" i="4"/>
  <c r="O108" i="2"/>
  <c r="N53" i="2"/>
  <c r="O35" i="2"/>
  <c r="O23" i="2"/>
  <c r="O11" i="2"/>
  <c r="L132" i="4"/>
  <c r="G3" i="4"/>
  <c r="Q68" i="2"/>
  <c r="P48" i="2"/>
  <c r="N31" i="2"/>
  <c r="N19" i="2"/>
  <c r="N7" i="2"/>
  <c r="L93" i="2"/>
  <c r="R51" i="2"/>
  <c r="M34" i="2"/>
  <c r="M22" i="2"/>
  <c r="M10" i="2"/>
  <c r="K131" i="4"/>
  <c r="L131" i="4"/>
  <c r="Q66" i="2"/>
  <c r="N48" i="2"/>
  <c r="L31" i="2"/>
  <c r="L19" i="2"/>
  <c r="L7" i="2"/>
  <c r="M40" i="4"/>
  <c r="N4" i="2"/>
  <c r="E129" i="4"/>
  <c r="L28" i="2"/>
  <c r="P145" i="2"/>
  <c r="L94" i="2"/>
  <c r="R123" i="2"/>
  <c r="O158" i="2"/>
  <c r="R65" i="2"/>
  <c r="P60" i="2"/>
  <c r="P14" i="2"/>
  <c r="N32" i="2"/>
  <c r="O49" i="2"/>
  <c r="P170" i="2"/>
  <c r="R156" i="2"/>
  <c r="L138" i="2"/>
  <c r="N124" i="2"/>
  <c r="P110" i="2"/>
  <c r="Q91" i="2"/>
  <c r="P78" i="2"/>
  <c r="P66" i="2"/>
  <c r="M160" i="2"/>
  <c r="O146" i="2"/>
  <c r="P127" i="2"/>
  <c r="R113" i="2"/>
  <c r="L95" i="2"/>
  <c r="O81" i="2"/>
  <c r="O69" i="2"/>
  <c r="R166" i="2"/>
  <c r="M153" i="2"/>
  <c r="N134" i="2"/>
  <c r="P120" i="2"/>
  <c r="R102" i="2"/>
  <c r="M89" i="2"/>
  <c r="N76" i="2"/>
  <c r="N64" i="2"/>
  <c r="Q166" i="2"/>
  <c r="L153" i="2"/>
  <c r="N135" i="2"/>
  <c r="P121" i="2"/>
  <c r="Q102" i="2"/>
  <c r="L89" i="2"/>
  <c r="M76" i="2"/>
  <c r="M171" i="2"/>
  <c r="O157" i="2"/>
  <c r="P138" i="2"/>
  <c r="R124" i="2"/>
  <c r="M111" i="2"/>
  <c r="N92" i="2"/>
  <c r="L79" i="2"/>
  <c r="L67" i="2"/>
  <c r="R169" i="2"/>
  <c r="M156" i="2"/>
  <c r="N137" i="2"/>
  <c r="P123" i="2"/>
  <c r="R109" i="2"/>
  <c r="L91" i="2"/>
  <c r="O167" i="2"/>
  <c r="Q153" i="2"/>
  <c r="R134" i="2"/>
  <c r="M121" i="2"/>
  <c r="N102" i="2"/>
  <c r="P88" i="2"/>
  <c r="R75" i="2"/>
  <c r="R63" i="2"/>
  <c r="L113" i="2"/>
  <c r="R53" i="2"/>
  <c r="I131" i="4"/>
  <c r="Q170" i="2"/>
  <c r="Q62" i="2"/>
  <c r="R46" i="2"/>
  <c r="R29" i="2"/>
  <c r="R17" i="2"/>
  <c r="R5" i="2"/>
  <c r="M38" i="4"/>
  <c r="M138" i="2"/>
  <c r="L57" i="2"/>
  <c r="Q38" i="2"/>
  <c r="Q26" i="2"/>
  <c r="Q14" i="2"/>
  <c r="F152" i="4"/>
  <c r="E37" i="4"/>
  <c r="Q118" i="2"/>
  <c r="P54" i="2"/>
  <c r="P36" i="2"/>
  <c r="P24" i="2"/>
  <c r="P12" i="2"/>
  <c r="L133" i="4"/>
  <c r="F5" i="4"/>
  <c r="N95" i="2"/>
  <c r="M52" i="2"/>
  <c r="O34" i="2"/>
  <c r="O22" i="2"/>
  <c r="O10" i="2"/>
  <c r="M131" i="4"/>
  <c r="J133" i="4"/>
  <c r="M64" i="2"/>
  <c r="O47" i="2"/>
  <c r="N30" i="2"/>
  <c r="N18" i="2"/>
  <c r="N6" i="2"/>
  <c r="R83" i="2"/>
  <c r="Q50" i="2"/>
  <c r="M33" i="2"/>
  <c r="M21" i="2"/>
  <c r="M9" i="2"/>
  <c r="L130" i="4"/>
  <c r="H39" i="4"/>
  <c r="P63" i="2"/>
  <c r="M47" i="2"/>
  <c r="L30" i="2"/>
  <c r="L18" i="2"/>
  <c r="L6" i="2"/>
  <c r="E40" i="4"/>
  <c r="Q67" i="2"/>
  <c r="M7" i="2"/>
  <c r="L40" i="2"/>
  <c r="G38" i="4"/>
  <c r="L27" i="2"/>
  <c r="P80" i="2"/>
  <c r="M172" i="2"/>
  <c r="M49" i="2"/>
  <c r="F151" i="4"/>
  <c r="N20" i="2"/>
  <c r="L20" i="2"/>
  <c r="O169" i="2"/>
  <c r="Q155" i="2"/>
  <c r="R136" i="2"/>
  <c r="M123" i="2"/>
  <c r="O109" i="2"/>
  <c r="P90" i="2"/>
  <c r="P77" i="2"/>
  <c r="Q172" i="2"/>
  <c r="L159" i="2"/>
  <c r="N145" i="2"/>
  <c r="O126" i="2"/>
  <c r="Q112" i="2"/>
  <c r="R93" i="2"/>
  <c r="O80" i="2"/>
  <c r="O68" i="2"/>
  <c r="Q165" i="2"/>
  <c r="L152" i="2"/>
  <c r="M133" i="2"/>
  <c r="O119" i="2"/>
  <c r="Q101" i="2"/>
  <c r="L88" i="2"/>
  <c r="N75" i="2"/>
  <c r="N63" i="2"/>
  <c r="P165" i="2"/>
  <c r="R151" i="2"/>
  <c r="M134" i="2"/>
  <c r="O120" i="2"/>
  <c r="P101" i="2"/>
  <c r="R87" i="2"/>
  <c r="M75" i="2"/>
  <c r="L170" i="2"/>
  <c r="N156" i="2"/>
  <c r="O137" i="2"/>
  <c r="Q123" i="2"/>
  <c r="L110" i="2"/>
  <c r="M91" i="2"/>
  <c r="L78" i="2"/>
  <c r="L66" i="2"/>
  <c r="Q168" i="2"/>
  <c r="L155" i="2"/>
  <c r="M136" i="2"/>
  <c r="O122" i="2"/>
  <c r="Q108" i="2"/>
  <c r="R89" i="2"/>
  <c r="N166" i="2"/>
  <c r="P152" i="2"/>
  <c r="Q133" i="2"/>
  <c r="L120" i="2"/>
  <c r="M101" i="2"/>
  <c r="O87" i="2"/>
  <c r="R74" i="2"/>
  <c r="R62" i="2"/>
  <c r="R99" i="2"/>
  <c r="Q52" i="2"/>
  <c r="J130" i="4"/>
  <c r="P161" i="2"/>
  <c r="Q60" i="2"/>
  <c r="R40" i="2"/>
  <c r="R28" i="2"/>
  <c r="R16" i="2"/>
  <c r="R4" i="2"/>
  <c r="E38" i="4"/>
  <c r="L129" i="2"/>
  <c r="R55" i="2"/>
  <c r="Q37" i="2"/>
  <c r="Q25" i="2"/>
  <c r="Q13" i="2"/>
  <c r="F144" i="4"/>
  <c r="H36" i="4"/>
  <c r="P109" i="2"/>
  <c r="O53" i="2"/>
  <c r="P35" i="2"/>
  <c r="P23" i="2"/>
  <c r="P11" i="2"/>
  <c r="M132" i="4"/>
  <c r="H3" i="4"/>
  <c r="M86" i="2"/>
  <c r="L51" i="2"/>
  <c r="O33" i="2"/>
  <c r="O21" i="2"/>
  <c r="O9" i="2"/>
  <c r="E131" i="4"/>
  <c r="M36" i="4"/>
  <c r="Q61" i="2"/>
  <c r="N46" i="2"/>
  <c r="N29" i="2"/>
  <c r="N17" i="2"/>
  <c r="N5" i="2"/>
  <c r="Q75" i="2"/>
  <c r="P49" i="2"/>
  <c r="M32" i="2"/>
  <c r="M20" i="2"/>
  <c r="M8" i="2"/>
  <c r="M129" i="4"/>
  <c r="R163" i="2"/>
  <c r="O61" i="2"/>
  <c r="L46" i="2"/>
  <c r="L29" i="2"/>
  <c r="L17" i="2"/>
  <c r="L5" i="2"/>
  <c r="F39" i="4"/>
  <c r="N16" i="2"/>
  <c r="Q154" i="2"/>
  <c r="L16" i="2"/>
  <c r="F40" i="4"/>
  <c r="H37" i="4"/>
  <c r="M116" i="2"/>
  <c r="M110" i="2"/>
  <c r="L69" i="2"/>
  <c r="R90" i="2"/>
  <c r="K40" i="4"/>
  <c r="G36" i="4"/>
  <c r="N8" i="2"/>
  <c r="L8" i="2"/>
  <c r="N168" i="2"/>
  <c r="P154" i="2"/>
  <c r="Q135" i="2"/>
  <c r="L122" i="2"/>
  <c r="N108" i="2"/>
  <c r="O89" i="2"/>
  <c r="P76" i="2"/>
  <c r="P171" i="2"/>
  <c r="R157" i="2"/>
  <c r="L139" i="2"/>
  <c r="N125" i="2"/>
  <c r="P111" i="2"/>
  <c r="Q92" i="2"/>
  <c r="O79" i="2"/>
  <c r="O67" i="2"/>
  <c r="P164" i="2"/>
  <c r="R150" i="2"/>
  <c r="L132" i="2"/>
  <c r="N118" i="2"/>
  <c r="P100" i="2"/>
  <c r="R86" i="2"/>
  <c r="N74" i="2"/>
  <c r="N62" i="2"/>
  <c r="O164" i="2"/>
  <c r="Q150" i="2"/>
  <c r="L133" i="2"/>
  <c r="N119" i="2"/>
  <c r="O100" i="2"/>
  <c r="Q86" i="2"/>
  <c r="M74" i="2"/>
  <c r="R168" i="2"/>
  <c r="M155" i="2"/>
  <c r="N136" i="2"/>
  <c r="P122" i="2"/>
  <c r="R108" i="2"/>
  <c r="L90" i="2"/>
  <c r="L77" i="2"/>
  <c r="L65" i="2"/>
  <c r="P167" i="2"/>
  <c r="R153" i="2"/>
  <c r="L135" i="2"/>
  <c r="N121" i="2"/>
  <c r="O102" i="2"/>
  <c r="Q88" i="2"/>
  <c r="M165" i="2"/>
  <c r="O151" i="2"/>
  <c r="P132" i="2"/>
  <c r="R118" i="2"/>
  <c r="L100" i="2"/>
  <c r="N86" i="2"/>
  <c r="R73" i="2"/>
  <c r="R61" i="2"/>
  <c r="Q90" i="2"/>
  <c r="P51" i="2"/>
  <c r="K129" i="4"/>
  <c r="O152" i="2"/>
  <c r="Q58" i="2"/>
  <c r="R39" i="2"/>
  <c r="R27" i="2"/>
  <c r="R15" i="2"/>
  <c r="R3" i="2"/>
  <c r="F37" i="4"/>
  <c r="R119" i="2"/>
  <c r="Q54" i="2"/>
  <c r="Q36" i="2"/>
  <c r="Q24" i="2"/>
  <c r="Q12" i="2"/>
  <c r="M133" i="4"/>
  <c r="G5" i="4"/>
  <c r="O96" i="2"/>
  <c r="N52" i="2"/>
  <c r="P34" i="2"/>
  <c r="P22" i="2"/>
  <c r="P10" i="2"/>
  <c r="E132" i="4"/>
  <c r="M130" i="4"/>
  <c r="Q77" i="2"/>
  <c r="R49" i="2"/>
  <c r="O32" i="2"/>
  <c r="O20" i="2"/>
  <c r="O8" i="2"/>
  <c r="F130" i="4"/>
  <c r="M166" i="2"/>
  <c r="Q59" i="2"/>
  <c r="N40" i="2"/>
  <c r="N28" i="2"/>
  <c r="O48" i="2"/>
  <c r="M31" i="2"/>
  <c r="M19" i="2"/>
  <c r="O59" i="2"/>
  <c r="L4" i="2"/>
  <c r="L39" i="2"/>
  <c r="L15" i="2"/>
  <c r="O162" i="2"/>
  <c r="Q159" i="2"/>
  <c r="M112" i="2"/>
  <c r="M56" i="2"/>
  <c r="Q28" i="2"/>
  <c r="P117" i="2"/>
  <c r="M102" i="2"/>
  <c r="L129" i="4"/>
  <c r="R173" i="2"/>
  <c r="M167" i="2"/>
  <c r="O153" i="2"/>
  <c r="P134" i="2"/>
  <c r="R120" i="2"/>
  <c r="L102" i="2"/>
  <c r="N88" i="2"/>
  <c r="P75" i="2"/>
  <c r="O170" i="2"/>
  <c r="Q156" i="2"/>
  <c r="R137" i="2"/>
  <c r="M124" i="2"/>
  <c r="O110" i="2"/>
  <c r="P91" i="2"/>
  <c r="O78" i="2"/>
  <c r="O66" i="2"/>
  <c r="O163" i="2"/>
  <c r="Q149" i="2"/>
  <c r="R130" i="2"/>
  <c r="M117" i="2"/>
  <c r="O99" i="2"/>
  <c r="Q85" i="2"/>
  <c r="N73" i="2"/>
  <c r="N61" i="2"/>
  <c r="N163" i="2"/>
  <c r="P149" i="2"/>
  <c r="R131" i="2"/>
  <c r="M118" i="2"/>
  <c r="N99" i="2"/>
  <c r="P85" i="2"/>
  <c r="M73" i="2"/>
  <c r="Q167" i="2"/>
  <c r="L154" i="2"/>
  <c r="M135" i="2"/>
  <c r="O121" i="2"/>
  <c r="P102" i="2"/>
  <c r="R88" i="2"/>
  <c r="L76" i="2"/>
  <c r="L64" i="2"/>
  <c r="O166" i="2"/>
  <c r="Q152" i="2"/>
  <c r="R133" i="2"/>
  <c r="M120" i="2"/>
  <c r="N101" i="2"/>
  <c r="P87" i="2"/>
  <c r="L164" i="2"/>
  <c r="N150" i="2"/>
  <c r="O131" i="2"/>
  <c r="Q117" i="2"/>
  <c r="R98" i="2"/>
  <c r="M85" i="2"/>
  <c r="R72" i="2"/>
  <c r="R60" i="2"/>
  <c r="Q81" i="2"/>
  <c r="O50" i="2"/>
  <c r="L40" i="4"/>
  <c r="N139" i="2"/>
  <c r="M57" i="2"/>
  <c r="R38" i="2"/>
  <c r="R26" i="2"/>
  <c r="R14" i="2"/>
  <c r="F153" i="4"/>
  <c r="I36" i="4"/>
  <c r="Q110" i="2"/>
  <c r="P53" i="2"/>
  <c r="Q35" i="2"/>
  <c r="Q23" i="2"/>
  <c r="Q11" i="2"/>
  <c r="E133" i="4"/>
  <c r="I3" i="4"/>
  <c r="N87" i="2"/>
  <c r="M51" i="2"/>
  <c r="P33" i="2"/>
  <c r="P21" i="2"/>
  <c r="P9" i="2"/>
  <c r="F131" i="4"/>
  <c r="G40" i="4"/>
  <c r="Q69" i="2"/>
  <c r="Q48" i="2"/>
  <c r="O31" i="2"/>
  <c r="O19" i="2"/>
  <c r="O7" i="2"/>
  <c r="G129" i="4"/>
  <c r="L157" i="2"/>
  <c r="Q57" i="2"/>
  <c r="N39" i="2"/>
  <c r="N27" i="2"/>
  <c r="N15" i="2"/>
  <c r="N3" i="2"/>
  <c r="Q63" i="2"/>
  <c r="N47" i="2"/>
  <c r="M30" i="2"/>
  <c r="M18" i="2"/>
  <c r="M6" i="2"/>
  <c r="O57" i="2"/>
  <c r="L3" i="2"/>
  <c r="Q148" i="2"/>
  <c r="M66" i="2"/>
  <c r="N93" i="2"/>
  <c r="Q72" i="2"/>
  <c r="Q16" i="2"/>
  <c r="O54" i="2"/>
  <c r="L53" i="2"/>
  <c r="Q173" i="2"/>
  <c r="L166" i="2"/>
  <c r="N152" i="2"/>
  <c r="O133" i="2"/>
  <c r="Q119" i="2"/>
  <c r="R100" i="2"/>
  <c r="M87" i="2"/>
  <c r="P74" i="2"/>
  <c r="N169" i="2"/>
  <c r="P155" i="2"/>
  <c r="Q136" i="2"/>
  <c r="L123" i="2"/>
  <c r="N109" i="2"/>
  <c r="O90" i="2"/>
  <c r="O77" i="2"/>
  <c r="O65" i="2"/>
  <c r="N162" i="2"/>
  <c r="P148" i="2"/>
  <c r="Q129" i="2"/>
  <c r="L116" i="2"/>
  <c r="N98" i="2"/>
  <c r="P84" i="2"/>
  <c r="N72" i="2"/>
  <c r="N60" i="2"/>
  <c r="M162" i="2"/>
  <c r="O148" i="2"/>
  <c r="Q130" i="2"/>
  <c r="L117" i="2"/>
  <c r="M98" i="2"/>
  <c r="O84" i="2"/>
  <c r="M72" i="2"/>
  <c r="P166" i="2"/>
  <c r="R152" i="2"/>
  <c r="L134" i="2"/>
  <c r="N120" i="2"/>
  <c r="O101" i="2"/>
  <c r="Q87" i="2"/>
  <c r="L75" i="2"/>
  <c r="L63" i="2"/>
  <c r="N165" i="2"/>
  <c r="P151" i="2"/>
  <c r="Q132" i="2"/>
  <c r="L119" i="2"/>
  <c r="M100" i="2"/>
  <c r="O86" i="2"/>
  <c r="R162" i="2"/>
  <c r="M149" i="2"/>
  <c r="N130" i="2"/>
  <c r="P116" i="2"/>
  <c r="Q97" i="2"/>
  <c r="L84" i="2"/>
  <c r="R71" i="2"/>
  <c r="R59" i="2"/>
  <c r="Q73" i="2"/>
  <c r="N49" i="2"/>
  <c r="M39" i="4"/>
  <c r="M130" i="2"/>
  <c r="L56" i="2"/>
  <c r="R37" i="2"/>
  <c r="R25" i="2"/>
  <c r="R13" i="2"/>
  <c r="F145" i="4"/>
  <c r="H5" i="4"/>
  <c r="P97" i="2"/>
  <c r="O52" i="2"/>
  <c r="Q34" i="2"/>
  <c r="Q22" i="2"/>
  <c r="Q10" i="2"/>
  <c r="F132" i="4"/>
  <c r="F149" i="4"/>
  <c r="Q78" i="2"/>
  <c r="L50" i="2"/>
  <c r="P32" i="2"/>
  <c r="P20" i="2"/>
  <c r="P8" i="2"/>
  <c r="G130" i="4"/>
  <c r="E36" i="4"/>
  <c r="P64" i="2"/>
  <c r="P47" i="2"/>
  <c r="O30" i="2"/>
  <c r="O18" i="2"/>
  <c r="O6" i="2"/>
  <c r="H40" i="4"/>
  <c r="R147" i="2"/>
  <c r="P56" i="2"/>
  <c r="N38" i="2"/>
  <c r="N26" i="2"/>
  <c r="N14" i="2"/>
  <c r="L165" i="2"/>
  <c r="P61" i="2"/>
  <c r="M46" i="2"/>
  <c r="M29" i="2"/>
  <c r="M17" i="2"/>
  <c r="M5" i="2"/>
  <c r="G39" i="4"/>
  <c r="O132" i="2"/>
  <c r="N56" i="2"/>
  <c r="L38" i="2"/>
  <c r="L26" i="2"/>
  <c r="L14" i="2"/>
  <c r="F147" i="4"/>
  <c r="K36" i="4"/>
  <c r="O3" i="2"/>
  <c r="M38" i="2"/>
  <c r="L36" i="4"/>
  <c r="K132" i="4"/>
  <c r="R129" i="2"/>
  <c r="L169" i="2"/>
  <c r="O113" i="2"/>
  <c r="L156" i="2"/>
  <c r="F4" i="4"/>
  <c r="L38" i="4"/>
  <c r="O36" i="2"/>
  <c r="M11" i="2"/>
  <c r="P173" i="2"/>
  <c r="R164" i="2"/>
  <c r="M151" i="2"/>
  <c r="N132" i="2"/>
  <c r="P118" i="2"/>
  <c r="Q99" i="2"/>
  <c r="L86" i="2"/>
  <c r="P73" i="2"/>
  <c r="M168" i="2"/>
  <c r="O154" i="2"/>
  <c r="P135" i="2"/>
  <c r="R121" i="2"/>
  <c r="M108" i="2"/>
  <c r="N89" i="2"/>
  <c r="O76" i="2"/>
  <c r="O64" i="2"/>
  <c r="M161" i="2"/>
  <c r="O147" i="2"/>
  <c r="P128" i="2"/>
  <c r="R114" i="2"/>
  <c r="M97" i="2"/>
  <c r="O83" i="2"/>
  <c r="N71" i="2"/>
  <c r="N59" i="2"/>
  <c r="L161" i="2"/>
  <c r="N147" i="2"/>
  <c r="P129" i="2"/>
  <c r="R115" i="2"/>
  <c r="L97" i="2"/>
  <c r="N83" i="2"/>
  <c r="M71" i="2"/>
  <c r="O165" i="2"/>
  <c r="Q151" i="2"/>
  <c r="R132" i="2"/>
  <c r="M119" i="2"/>
  <c r="N100" i="2"/>
  <c r="P86" i="2"/>
  <c r="L74" i="2"/>
  <c r="L62" i="2"/>
  <c r="M164" i="2"/>
  <c r="O150" i="2"/>
  <c r="P131" i="2"/>
  <c r="R117" i="2"/>
  <c r="L99" i="2"/>
  <c r="N85" i="2"/>
  <c r="Q161" i="2"/>
  <c r="L148" i="2"/>
  <c r="M129" i="2"/>
  <c r="O115" i="2"/>
  <c r="P96" i="2"/>
  <c r="R82" i="2"/>
  <c r="R70" i="2"/>
  <c r="R58" i="2"/>
  <c r="Q65" i="2"/>
  <c r="M48" i="2"/>
  <c r="E39" i="4"/>
  <c r="L121" i="2"/>
  <c r="R54" i="2"/>
  <c r="R36" i="2"/>
  <c r="R24" i="2"/>
  <c r="R12" i="2"/>
  <c r="F133" i="4"/>
  <c r="E4" i="4"/>
  <c r="O88" i="2"/>
  <c r="N51" i="2"/>
  <c r="Q33" i="2"/>
  <c r="Q21" i="2"/>
  <c r="Q9" i="2"/>
  <c r="G131" i="4"/>
  <c r="E130" i="4"/>
  <c r="Q70" i="2"/>
  <c r="R48" i="2"/>
  <c r="P31" i="2"/>
  <c r="P19" i="2"/>
  <c r="P7" i="2"/>
  <c r="H129" i="4"/>
  <c r="N167" i="2"/>
  <c r="M62" i="2"/>
  <c r="O46" i="2"/>
  <c r="O29" i="2"/>
  <c r="O17" i="2"/>
  <c r="O5" i="2"/>
  <c r="I39" i="4"/>
  <c r="Q134" i="2"/>
  <c r="O55" i="2"/>
  <c r="N37" i="2"/>
  <c r="N25" i="2"/>
  <c r="N13" i="2"/>
  <c r="R155" i="2"/>
  <c r="P59" i="2"/>
  <c r="M40" i="2"/>
  <c r="M28" i="2"/>
  <c r="M16" i="2"/>
  <c r="M4" i="2"/>
  <c r="H38" i="4"/>
  <c r="N123" i="2"/>
  <c r="M55" i="2"/>
  <c r="L37" i="2"/>
  <c r="L25" i="2"/>
  <c r="L13" i="2"/>
  <c r="F139" i="4"/>
  <c r="E6" i="4"/>
  <c r="O116" i="2"/>
  <c r="N11" i="2"/>
  <c r="M26" i="2"/>
  <c r="L101" i="2"/>
  <c r="I132" i="4"/>
  <c r="P68" i="2"/>
  <c r="N155" i="2"/>
  <c r="L81" i="2"/>
  <c r="Q109" i="2"/>
  <c r="R31" i="2"/>
  <c r="L137" i="2"/>
  <c r="O12" i="2"/>
  <c r="M23" i="2"/>
  <c r="O173" i="2"/>
  <c r="Q163" i="2"/>
  <c r="L150" i="2"/>
  <c r="M131" i="2"/>
  <c r="O117" i="2"/>
  <c r="P98" i="2"/>
  <c r="R84" i="2"/>
  <c r="P72" i="2"/>
  <c r="L167" i="2"/>
  <c r="N153" i="2"/>
  <c r="O134" i="2"/>
  <c r="Q120" i="2"/>
  <c r="R101" i="2"/>
  <c r="M88" i="2"/>
  <c r="O75" i="2"/>
  <c r="O63" i="2"/>
  <c r="L160" i="2"/>
  <c r="N146" i="2"/>
  <c r="O127" i="2"/>
  <c r="Q113" i="2"/>
  <c r="L96" i="2"/>
  <c r="N82" i="2"/>
  <c r="N70" i="2"/>
  <c r="N58" i="2"/>
  <c r="R159" i="2"/>
  <c r="M146" i="2"/>
  <c r="O128" i="2"/>
  <c r="Q114" i="2"/>
  <c r="R95" i="2"/>
  <c r="M82" i="2"/>
  <c r="M70" i="2"/>
  <c r="N164" i="2"/>
  <c r="P150" i="2"/>
  <c r="Q131" i="2"/>
  <c r="L118" i="2"/>
  <c r="M99" i="2"/>
  <c r="O85" i="2"/>
  <c r="L73" i="2"/>
  <c r="L61" i="2"/>
  <c r="L163" i="2"/>
  <c r="N149" i="2"/>
  <c r="O130" i="2"/>
  <c r="Q116" i="2"/>
  <c r="R97" i="2"/>
  <c r="M84" i="2"/>
  <c r="P160" i="2"/>
  <c r="R146" i="2"/>
  <c r="L128" i="2"/>
  <c r="N114" i="2"/>
  <c r="O95" i="2"/>
  <c r="R81" i="2"/>
  <c r="R69" i="2"/>
  <c r="R57" i="2"/>
  <c r="M63" i="2"/>
  <c r="L47" i="2"/>
  <c r="F38" i="4"/>
  <c r="R111" i="2"/>
  <c r="Q53" i="2"/>
  <c r="R35" i="2"/>
  <c r="R23" i="2"/>
  <c r="R11" i="2"/>
  <c r="G132" i="4"/>
  <c r="F141" i="4"/>
  <c r="Q79" i="2"/>
  <c r="M50" i="2"/>
  <c r="Q32" i="2"/>
  <c r="Q20" i="2"/>
  <c r="Q8" i="2"/>
  <c r="H130" i="4"/>
  <c r="G6" i="4"/>
  <c r="Q64" i="2"/>
  <c r="Q47" i="2"/>
  <c r="P30" i="2"/>
  <c r="P18" i="2"/>
  <c r="P6" i="2"/>
  <c r="I40" i="4"/>
  <c r="M158" i="2"/>
  <c r="M60" i="2"/>
  <c r="O40" i="2"/>
  <c r="O28" i="2"/>
  <c r="O16" i="2"/>
  <c r="O4" i="2"/>
  <c r="J38" i="4"/>
  <c r="P125" i="2"/>
  <c r="N54" i="2"/>
  <c r="N36" i="2"/>
  <c r="N24" i="2"/>
  <c r="N12" i="2"/>
  <c r="Q146" i="2"/>
  <c r="P57" i="2"/>
  <c r="M39" i="2"/>
  <c r="M27" i="2"/>
  <c r="M15" i="2"/>
  <c r="M3" i="2"/>
  <c r="I37" i="4"/>
  <c r="M114" i="2"/>
  <c r="L54" i="2"/>
  <c r="L36" i="2"/>
  <c r="L24" i="2"/>
  <c r="L12" i="2"/>
  <c r="H133" i="4"/>
  <c r="G4" i="4"/>
  <c r="K37" i="4"/>
  <c r="P133" i="2"/>
  <c r="F148" i="4"/>
  <c r="R52" i="2"/>
  <c r="L23" i="2"/>
  <c r="P126" i="2"/>
  <c r="L146" i="2"/>
  <c r="O123" i="2"/>
  <c r="R19" i="2"/>
  <c r="P38" i="2"/>
  <c r="Q49" i="2"/>
  <c r="Q74" i="2"/>
  <c r="F7" i="4" l="1"/>
  <c r="L134" i="4"/>
  <c r="S3" i="2"/>
  <c r="L41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L103" i="2"/>
  <c r="S46" i="2"/>
  <c r="S54" i="2"/>
  <c r="S101" i="2"/>
  <c r="P174" i="2"/>
  <c r="E7" i="4"/>
  <c r="E134" i="4"/>
  <c r="M134" i="4"/>
  <c r="M41" i="2"/>
  <c r="M103" i="2"/>
  <c r="S53" i="2"/>
  <c r="S93" i="2"/>
  <c r="S165" i="2"/>
  <c r="N41" i="2"/>
  <c r="N103" i="2"/>
  <c r="S52" i="2"/>
  <c r="S85" i="2"/>
  <c r="S157" i="2"/>
  <c r="G7" i="4"/>
  <c r="G134" i="4"/>
  <c r="O41" i="2"/>
  <c r="O103" i="2"/>
  <c r="S51" i="2"/>
  <c r="O140" i="2"/>
  <c r="S149" i="2"/>
  <c r="H7" i="4"/>
  <c r="H134" i="4"/>
  <c r="P41" i="2"/>
  <c r="P103" i="2"/>
  <c r="S50" i="2"/>
  <c r="S137" i="2"/>
  <c r="I7" i="4"/>
  <c r="I134" i="4"/>
  <c r="Q41" i="2"/>
  <c r="Q103" i="2"/>
  <c r="S49" i="2"/>
  <c r="S57" i="2"/>
  <c r="S129" i="2"/>
  <c r="F134" i="4"/>
  <c r="J134" i="4"/>
  <c r="R41" i="2"/>
  <c r="R103" i="2"/>
  <c r="S48" i="2"/>
  <c r="S56" i="2"/>
  <c r="S121" i="2"/>
  <c r="K134" i="4"/>
  <c r="S47" i="2"/>
  <c r="S55" i="2"/>
  <c r="S113" i="2"/>
  <c r="S84" i="2"/>
  <c r="S92" i="2"/>
  <c r="S100" i="2"/>
  <c r="P140" i="2"/>
  <c r="S112" i="2"/>
  <c r="S120" i="2"/>
  <c r="S128" i="2"/>
  <c r="S136" i="2"/>
  <c r="Q174" i="2"/>
  <c r="S148" i="2"/>
  <c r="S156" i="2"/>
  <c r="S164" i="2"/>
  <c r="S172" i="2"/>
  <c r="S83" i="2"/>
  <c r="S91" i="2"/>
  <c r="S99" i="2"/>
  <c r="Q140" i="2"/>
  <c r="S111" i="2"/>
  <c r="S119" i="2"/>
  <c r="S127" i="2"/>
  <c r="S135" i="2"/>
  <c r="R174" i="2"/>
  <c r="S147" i="2"/>
  <c r="S155" i="2"/>
  <c r="S163" i="2"/>
  <c r="S171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90" i="2"/>
  <c r="S98" i="2"/>
  <c r="R140" i="2"/>
  <c r="S110" i="2"/>
  <c r="S118" i="2"/>
  <c r="S126" i="2"/>
  <c r="S134" i="2"/>
  <c r="S146" i="2"/>
  <c r="S154" i="2"/>
  <c r="S162" i="2"/>
  <c r="S170" i="2"/>
  <c r="S89" i="2"/>
  <c r="S97" i="2"/>
  <c r="S109" i="2"/>
  <c r="S117" i="2"/>
  <c r="S125" i="2"/>
  <c r="S133" i="2"/>
  <c r="S145" i="2"/>
  <c r="L174" i="2"/>
  <c r="S153" i="2"/>
  <c r="S161" i="2"/>
  <c r="S169" i="2"/>
  <c r="S88" i="2"/>
  <c r="S96" i="2"/>
  <c r="S108" i="2"/>
  <c r="L140" i="2"/>
  <c r="S116" i="2"/>
  <c r="S124" i="2"/>
  <c r="S132" i="2"/>
  <c r="M174" i="2"/>
  <c r="S152" i="2"/>
  <c r="S160" i="2"/>
  <c r="S168" i="2"/>
  <c r="S87" i="2"/>
  <c r="S95" i="2"/>
  <c r="M140" i="2"/>
  <c r="S115" i="2"/>
  <c r="S123" i="2"/>
  <c r="S131" i="2"/>
  <c r="S139" i="2"/>
  <c r="N174" i="2"/>
  <c r="S151" i="2"/>
  <c r="S159" i="2"/>
  <c r="S167" i="2"/>
  <c r="S86" i="2"/>
  <c r="S94" i="2"/>
  <c r="S102" i="2"/>
  <c r="N140" i="2"/>
  <c r="S114" i="2"/>
  <c r="S122" i="2"/>
  <c r="S130" i="2"/>
  <c r="S138" i="2"/>
  <c r="O174" i="2"/>
  <c r="S150" i="2"/>
  <c r="S158" i="2"/>
  <c r="S166" i="2"/>
  <c r="S173" i="2"/>
  <c r="N36" i="4"/>
  <c r="S174" i="2" l="1"/>
  <c r="S140" i="2"/>
  <c r="S103" i="2"/>
  <c r="S41" i="2"/>
  <c r="O36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14AC200-B953-4D5E-BF79-D09A0C658FBF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A43F2511-5900-4191-AE8B-EEAB5A350407}" name="WorksheetConnection_DASHBOARD DAFO 2.xlsx!Tabla1" type="102" refreshedVersion="8" minRefreshableVersion="5">
    <extLst>
      <ext xmlns:x15="http://schemas.microsoft.com/office/spreadsheetml/2010/11/main" uri="{DE250136-89BD-433C-8126-D09CA5730AF9}">
        <x15:connection id="Tabla1">
          <x15:rangePr sourceName="_xlcn.WorksheetConnection_DASHBOARDDAFO2.xlsxTabla11"/>
        </x15:connection>
      </ext>
    </extLst>
  </connection>
</connections>
</file>

<file path=xl/sharedStrings.xml><?xml version="1.0" encoding="utf-8"?>
<sst xmlns="http://schemas.openxmlformats.org/spreadsheetml/2006/main" count="5441" uniqueCount="336">
  <si>
    <t>BAJO NALÓN</t>
  </si>
  <si>
    <t>Flota con poca capacidad de innovación e inversión a nivel individual</t>
  </si>
  <si>
    <t>Alto nivel de burocracia que dificulta el acceso a las ayudas</t>
  </si>
  <si>
    <t>Uso de artes de pesca artesanales y sostenibles menos impactantes en el medio ambiente marino que otros segmentos de pesca.</t>
  </si>
  <si>
    <t>Profesionales del sector pesquero co-gestores y co-responsables de su actividad basada en la sostenibilidad de la explotación 2</t>
  </si>
  <si>
    <t>Pesquerías con poca información socioeconómica de calidad</t>
  </si>
  <si>
    <t>Cierto grado de insolidaridad entre el sector para la puesta en común de normas</t>
  </si>
  <si>
    <t>Sector pesquero sensibilizado sobre el cuidado y respeto del medio marino.</t>
  </si>
  <si>
    <t>Posibilidades de ampliación y diversificación de las producciones de acuicultura.</t>
  </si>
  <si>
    <t>Edad elevada de los trabajadores</t>
  </si>
  <si>
    <t>Competencia con otros sectores más atractivos que conllevan una amenaza directa para el relevo generacional</t>
  </si>
  <si>
    <t>Alto grado de conocimientos tradicionales y de experiencia de los pescadores,</t>
  </si>
  <si>
    <t>Mayor demanda de la sociedad de alimentos saludables.</t>
  </si>
  <si>
    <t>Competencia de otras flotas que utilizan practicas pesqueras no sostenibles</t>
  </si>
  <si>
    <t>Baja capitalización y gestión de costes operativos de los barcos más ágil y adaptativa que en otros segmentos de flota.</t>
  </si>
  <si>
    <t>Oportunidades de comercialización de productos a través de Internet.</t>
  </si>
  <si>
    <t>Condiciones laborales y de seguridad a bordo con margen de mejora</t>
  </si>
  <si>
    <t>Aumento de la concienciación social y acciones de sensibilización y divulgación de las actuaciones en el medio marino.</t>
  </si>
  <si>
    <t>Antigüedad de gran parte de la flota</t>
  </si>
  <si>
    <t>Contaminación residuos e impactos sobre el medio marino que deterioran su estado natural y sus equilibrios ecológicos</t>
  </si>
  <si>
    <t>conocimientos y profesionalidad.</t>
  </si>
  <si>
    <t>Turismo basado en el patrimonio y la cultura de la pesca</t>
  </si>
  <si>
    <t>Falta de medios electrónicos para el control y seguimiento de la pesca</t>
  </si>
  <si>
    <t>Crisis energética</t>
  </si>
  <si>
    <t>Capacidad de esfuerzo y vocación.</t>
  </si>
  <si>
    <t>La situación salarial y la estabilidad laboral no está suficientemente desarrollado como para garantizar el relevo generacional</t>
  </si>
  <si>
    <t>Descapitalización de las cofradías de pescadores al disminuir las ventas de los socios</t>
  </si>
  <si>
    <t>Arraigada organización histórica a través de las cofradías de pescadores.</t>
  </si>
  <si>
    <t>Relevo generacional insuficiente</t>
  </si>
  <si>
    <t>Estructura organizada del sector con las Cofradías</t>
  </si>
  <si>
    <t>Mejoras en las condiciones de trabajo en el mundo del mar que favorecen el empleo.</t>
  </si>
  <si>
    <t>Gestión de residuos mejorable</t>
  </si>
  <si>
    <t>Federación y la reciente creación de una OPP (Organización de productores pesqueros)</t>
  </si>
  <si>
    <t>Interés del consumidor por las iniciativas que promueven la trazabilidad de los productos y por las marcas/ certificaciones comerciales.</t>
  </si>
  <si>
    <t>Alta dependencia del combustible en los costes de producción</t>
  </si>
  <si>
    <t>Disminución de consumo de productos pesqueros en jóvenes</t>
  </si>
  <si>
    <t>Existencia de una demanda (consumidor final) aún importante y sostenida de los recursos pesqueros en Asturias y España</t>
  </si>
  <si>
    <t>Digitalización del sector y modernización de sistemas y procesos</t>
  </si>
  <si>
    <t>Carencias en la información al consumidor final</t>
  </si>
  <si>
    <t>Baja huella de carbono de los productos pesqueros.</t>
  </si>
  <si>
    <t>Mejoras de eficiencia energética que posibilitan una importante disminución de costes.</t>
  </si>
  <si>
    <t>Uso de nuevas tecnologías insuficiente</t>
  </si>
  <si>
    <t>Escasa cooperación público-privada y sector pesquero-ciencia</t>
  </si>
  <si>
    <t>Fuerte conexión con la economía</t>
  </si>
  <si>
    <t>Aplicación de procesos de comercialización integral basados en la sostenibilidad desde la lonja a la mesa</t>
  </si>
  <si>
    <t>Dificultad de acceso a la financiación</t>
  </si>
  <si>
    <t>Escasez de cuotas de las principales especies de interés para la flota</t>
  </si>
  <si>
    <t>Deficiencias en condiciones sociolaborales de la mujer trabajadora</t>
  </si>
  <si>
    <t>Aprovechamiento de especies accesorias y subproductos.</t>
  </si>
  <si>
    <t>Integración escasa de la mujer</t>
  </si>
  <si>
    <t>Turismo comarcal y hostelería especializada en productos del mar.</t>
  </si>
  <si>
    <t>Tendencia general a la disminución del número de unidades productivas en flota</t>
  </si>
  <si>
    <t>Estancamiento de los precios de los productos pesqueros frescos</t>
  </si>
  <si>
    <t>Fuerte vínculo de los trabajadores con el territorio y el entramado social.</t>
  </si>
  <si>
    <t>Exceso de normativas pesqueras impuestas por Europa con total desconocimiento del sector</t>
  </si>
  <si>
    <t>Experiencia del turismo rural ya desarrollado en el territorio comarcal para diversificar</t>
  </si>
  <si>
    <t>Existencia de recursos de apoyo al sector gestionados a nivel local con fondos europeos</t>
  </si>
  <si>
    <t>Falta de oferta pública de formación profesional</t>
  </si>
  <si>
    <t>Fortalecimiento y potenciación de los Grupos de Acción Local pesquera.</t>
  </si>
  <si>
    <t>Poca capacidad para incorporar cambios y exigencias regulatorias y de gestión</t>
  </si>
  <si>
    <t>Fenómenos meteorológicos adversos de elevada intensidad o frecuencia que estén relacionados con el cambio climático</t>
  </si>
  <si>
    <t>El ámbito de actuación de los Galps que facilita transmitir información y el acercamiento a los posibles beneficiarios de ayudas</t>
  </si>
  <si>
    <t>Imagen poco atractiva de la pesca como actividad profesional-laboral</t>
  </si>
  <si>
    <t>Apoyo institucional al sector pesquero y acuícola</t>
  </si>
  <si>
    <t>Incremento de los costes de carburantes y pertrechos que provocan descenso de la rentabilidad</t>
  </si>
  <si>
    <t>Mayor participación de los pescadores en las decisiones y normas de pesca.</t>
  </si>
  <si>
    <t>Pocas empresas de acuicultura</t>
  </si>
  <si>
    <t>Elevada calidad de los recursos explotados</t>
  </si>
  <si>
    <t>Dificultades de acceso a mercados o ámbitos de consumo que reconozcan el mayor valor añadido de los productos de la pesca artesanal</t>
  </si>
  <si>
    <t>Colaboración con programas de seguimiento científico de sus pesquerías.</t>
  </si>
  <si>
    <t>Insuficiente inversión en innovación</t>
  </si>
  <si>
    <t>Iniciativas en el ámbito de la economía azulcomo la eólica marina</t>
  </si>
  <si>
    <t>Ninguna ayuda a las necesidades reales de la flotacomo el mantenimiento de infraestructuras y equipos obligatorios</t>
  </si>
  <si>
    <t>Presencia de especies exóticas o invasoras que pueden alterar biodiversidad y sostenibilidad de los ecosistemas</t>
  </si>
  <si>
    <t>Desconocimiento del patrimonio cultural pesquero por parte de la sociedad.</t>
  </si>
  <si>
    <t>que amenazan la supervivencia de las poblaciones de la pesca costera artesanal</t>
  </si>
  <si>
    <t>Posibilidades de crecimiento y diversificación en acuicultura sostenible</t>
  </si>
  <si>
    <t>Generalización de la utilización de las nuevas tecnologías en materia formativa.</t>
  </si>
  <si>
    <t>Desigual implantación regional de planes de gestión pesquera</t>
  </si>
  <si>
    <t>Sector pesquero con bajo interés en la innovación</t>
  </si>
  <si>
    <t>Visión y percepción de la sociedad respecto del sector pesquero.</t>
  </si>
  <si>
    <t>Variación de los stocks a consecuencia del cambio climático que conllevarán cambios en los patrones de pesca</t>
  </si>
  <si>
    <t>Flota pesquera atomizada</t>
  </si>
  <si>
    <t>Experiencia en la gestión sostenible de los recursos</t>
  </si>
  <si>
    <t>Falta de coordinación y trabajo en equipo entre distintos colectivos</t>
  </si>
  <si>
    <t>Falta de comunicación e Insuficiente coordinación entre administraciones</t>
  </si>
  <si>
    <t>CABO PEÑAS</t>
  </si>
  <si>
    <t>Dificultades para adquirir formación relacionada con la pesca</t>
  </si>
  <si>
    <t>Comercialización en unas pocas lonjas y el progresivo decaimiento de las pequeñas rulas locales</t>
  </si>
  <si>
    <t>Escaso desarrollo de acuerdos en eslabones de la cadena de comercialización.</t>
  </si>
  <si>
    <t>Aprovechamiento de la mayor concienciación ambiental y de salud de la población.</t>
  </si>
  <si>
    <t>Falta de iniciativas innovadoras en materia de diversificación.</t>
  </si>
  <si>
    <t>Competencia desleal de pescadores deportivos que venden sus capturas</t>
  </si>
  <si>
    <t>Falta de sistemas de eficiencia energética en buques e instalaciones en tierra</t>
  </si>
  <si>
    <t>Brecha digital</t>
  </si>
  <si>
    <t>Desarrollo de iniciativas de protección y conservación de los ecosistemas y biodiversidad marina.</t>
  </si>
  <si>
    <t>Buenos resultados en la gestión de planes de explotación consensuados con el sector en las cofradías.</t>
  </si>
  <si>
    <t>Dependencia de las importaciones para la industria transformadora</t>
  </si>
  <si>
    <t>Formación integradora con implantación de formatos en formación pesquera adaptados a las demandas actuales.</t>
  </si>
  <si>
    <t>Dificultades en la obtención de datos ecosistémicos</t>
  </si>
  <si>
    <t>Implantación de marcas de calidad y certificaciones reconocidas a nivel regional</t>
  </si>
  <si>
    <t>Integración del concepto de sostenibilidad social en la demanda de la cadena comercial</t>
  </si>
  <si>
    <t>Eficiencia del uso de los recursos y potencial para generar valor añadido y puestos de trabajo en la economía regional.</t>
  </si>
  <si>
    <t>Centros de investigación con conocimiento y tecnología atentos a las necesidades del sector.</t>
  </si>
  <si>
    <t>Escaso contacto e interacción de los alumnos de la formación reglada con la realidad de la flota pesquera</t>
  </si>
  <si>
    <t>Flota altamente adaptativa y multarte</t>
  </si>
  <si>
    <t>Aprovechamiento de las nuevas tecnologías como herramientas que favorezcan la incorporación de trabajadores</t>
  </si>
  <si>
    <t>Empresas familiares con estructuras de comercialización sencillas y cadenas de suministro cortas</t>
  </si>
  <si>
    <t>Desarrollo de innovación y las nuevas tecnologías en materia de comercialización y promoción.</t>
  </si>
  <si>
    <t>Buena situación de gran parte de los stocks objeto de la pesca</t>
  </si>
  <si>
    <t>Existencia de una red de cooperación entre el sector e investigadores científicos</t>
  </si>
  <si>
    <t>Fenómenos naturales</t>
  </si>
  <si>
    <t>Existencia de nuevas plataformas tecnológicas que favorecen la formación online.</t>
  </si>
  <si>
    <t>Globalización del mercado y confusión del consumidor</t>
  </si>
  <si>
    <t>Insuficiente información y conocimiento sobre cambio climático</t>
  </si>
  <si>
    <t>Escaso control de especies invasoras</t>
  </si>
  <si>
    <t>Avances recientes de comercialización mediante el desarrollo de distintivos de calidad</t>
  </si>
  <si>
    <t>identificando los productos y la propia actividad con la sostenibilidad y el respeto al medio ambiente</t>
  </si>
  <si>
    <t>Sistemas de gestión consolidados en las pesquerías</t>
  </si>
  <si>
    <t>Fuerte apuesta de la administración regional por el reconocimiento de las competencias profesionales adquiridas a través de la experiencia laboral</t>
  </si>
  <si>
    <t>Normas complejas que no se adaptan a las especificidades de la región y dificultan su cumplimiento</t>
  </si>
  <si>
    <t>Pesca ilegal en zonas productivas que amenaza la gestión de planes de explotación</t>
  </si>
  <si>
    <t>Rentabilidad de la flota pesquera</t>
  </si>
  <si>
    <t>Existencia de un Centro de Experimentación Pesquera</t>
  </si>
  <si>
    <t>Homogeneidad de la flota por segmentos</t>
  </si>
  <si>
    <t>Carencias en la trazabilidad de la cadena de valor de los productos pesqueros.</t>
  </si>
  <si>
    <t>COMARCA DE  LA SIDRA</t>
  </si>
  <si>
    <t>Falta de conocimientos de gestión empresarial</t>
  </si>
  <si>
    <t>NAVIA-PORCÍA</t>
  </si>
  <si>
    <t>Competencia con otros usos del territorio que tienen un elevado impacto en el medio</t>
  </si>
  <si>
    <t>Falta de confianza en y entre los representantes del sector y en las administraciones</t>
  </si>
  <si>
    <t>Insuficiente coordinación entre sector pesquero</t>
  </si>
  <si>
    <t xml:space="preserve">ORIENTE </t>
  </si>
  <si>
    <t>Cambios en patrones de consumo de productos pesqueros</t>
  </si>
  <si>
    <t>OSCOS-EO</t>
  </si>
  <si>
    <t>Sector pesquero con gran experiencia, conocimientos y profesionalidad</t>
  </si>
  <si>
    <t xml:space="preserve">COMARCA </t>
  </si>
  <si>
    <t>DEBILIDAD</t>
  </si>
  <si>
    <t>AMENAZA</t>
  </si>
  <si>
    <t>FORTALEZA</t>
  </si>
  <si>
    <t xml:space="preserve">OPORTUNIDAD </t>
  </si>
  <si>
    <t>Etiquetas de fila</t>
  </si>
  <si>
    <t>ORIENTE</t>
  </si>
  <si>
    <t>Total general</t>
  </si>
  <si>
    <t>Recuento de DEBILIDAD</t>
  </si>
  <si>
    <t>Recuento de AMENAZA</t>
  </si>
  <si>
    <t>Recuento de FORTALEZA</t>
  </si>
  <si>
    <t>Recuento de OPORTUNIDAD</t>
  </si>
  <si>
    <t>Etiquetas de columna</t>
  </si>
  <si>
    <t>Falta de relevo generacional</t>
  </si>
  <si>
    <t>MEDIDA 2</t>
  </si>
  <si>
    <t>MEDIDA 3</t>
  </si>
  <si>
    <t>MEDIDA 4</t>
  </si>
  <si>
    <t>MEDIDA 5</t>
  </si>
  <si>
    <t>51 - 60 años</t>
  </si>
  <si>
    <t>Administración pública</t>
  </si>
  <si>
    <t>41 - 50 años</t>
  </si>
  <si>
    <t>Asalariado/a sector pesquero</t>
  </si>
  <si>
    <t>Comercialización al por mayor de productos de la pesca</t>
  </si>
  <si>
    <t>cofradialastres@gmail.com</t>
  </si>
  <si>
    <t>Más de 60 años</t>
  </si>
  <si>
    <t>Asalariado/a otros sectores</t>
  </si>
  <si>
    <t>Otras actividades del sector servicios no relacionadas con la pesca</t>
  </si>
  <si>
    <t>jagtomas@gmail.com</t>
  </si>
  <si>
    <t>anarosafernandezgonzalez@gmail.com</t>
  </si>
  <si>
    <t>mcvegadeo@hotmail.com</t>
  </si>
  <si>
    <t>31 - 40 años</t>
  </si>
  <si>
    <t>Autónomo/a otros sectores</t>
  </si>
  <si>
    <t>Acuicultura</t>
  </si>
  <si>
    <t>Otras actividades del sector industrial no relacionadas con la pesca</t>
  </si>
  <si>
    <t>disfruta@elcercado.net</t>
  </si>
  <si>
    <t>Ascciación profesional relacionada</t>
  </si>
  <si>
    <t>Inactivo/a (estudiante, jubilado/a, no busca empleo)</t>
  </si>
  <si>
    <t>..</t>
  </si>
  <si>
    <t>20 - 30 años</t>
  </si>
  <si>
    <t>robertalvablanc@hotmail.com</t>
  </si>
  <si>
    <t>deporte</t>
  </si>
  <si>
    <t>pioto@hotmail.com</t>
  </si>
  <si>
    <t>Autónomo/a sector pesquero</t>
  </si>
  <si>
    <t>info@acueo.es</t>
  </si>
  <si>
    <t>Turismo marinero</t>
  </si>
  <si>
    <t>acaminonorte@gmail.com</t>
  </si>
  <si>
    <t>vitorepa@gmail.com</t>
  </si>
  <si>
    <t>aca1269@hotmail.es</t>
  </si>
  <si>
    <t>Desempleado/a</t>
  </si>
  <si>
    <t>silviasgrao@hotmail.com</t>
  </si>
  <si>
    <t>diemc2005@gmail.com</t>
  </si>
  <si>
    <t>Consultoría &amp; gestión establecimientos alojamiento turístico.</t>
  </si>
  <si>
    <t>rbcppgozon@gmail.com</t>
  </si>
  <si>
    <t>Lonja</t>
  </si>
  <si>
    <t>atalaya71@gmail.com</t>
  </si>
  <si>
    <t>Otras actividades del sector primario no relacionadas con la pesca</t>
  </si>
  <si>
    <t>Info@hornodeluanco.com</t>
  </si>
  <si>
    <t>zafira246@hotmail.com</t>
  </si>
  <si>
    <t>atunero123@hotmail.com</t>
  </si>
  <si>
    <t>adicap@hotmail.es</t>
  </si>
  <si>
    <t>semilleronovales@gmail.com</t>
  </si>
  <si>
    <t>adl@ayto-navia.es</t>
  </si>
  <si>
    <t>Consultoría</t>
  </si>
  <si>
    <t>cenovales@elfranco.es</t>
  </si>
  <si>
    <t>alcaldia@elfranco.es</t>
  </si>
  <si>
    <t>igngeog@gmail.com</t>
  </si>
  <si>
    <t>Entidad de Certificación especializada en pesca</t>
  </si>
  <si>
    <t>macarena.garcia@kiwa.com</t>
  </si>
  <si>
    <t>ger.campal@gmail.com</t>
  </si>
  <si>
    <t>rukunao1@gmail.com</t>
  </si>
  <si>
    <t>VALLE DEL ESE-ENTRECABOS</t>
  </si>
  <si>
    <t>anaarmoniapaz@gmail.com</t>
  </si>
  <si>
    <t>gerencia@leaderoriente.es</t>
  </si>
  <si>
    <t>nataliaromano05@gmail.com</t>
  </si>
  <si>
    <t>valeriaporrua@gmail.com</t>
  </si>
  <si>
    <t>Administración</t>
  </si>
  <si>
    <t>toyisoto@gmail.com</t>
  </si>
  <si>
    <t>joseantoniocrespofernandez@gmail.com</t>
  </si>
  <si>
    <t>técnico desarrollo rural</t>
  </si>
  <si>
    <t>Administración local hasta la jubilación</t>
  </si>
  <si>
    <t>pueyo.mateo@gmail.com</t>
  </si>
  <si>
    <t>Menos de 20 años</t>
  </si>
  <si>
    <t>luanacrespopalacios@gmail.com</t>
  </si>
  <si>
    <t>Artes Plásticas</t>
  </si>
  <si>
    <t>paula.munoz@yahoo.es</t>
  </si>
  <si>
    <t>noelialledias@gmail.com</t>
  </si>
  <si>
    <t>pablorosalesgutierrez@gmail.com</t>
  </si>
  <si>
    <t>Pesca extractiva</t>
  </si>
  <si>
    <t>Estrellalamanana@gmail.con</t>
  </si>
  <si>
    <t>Columna49</t>
  </si>
  <si>
    <t>MEDIDA 1</t>
  </si>
  <si>
    <t>Recuento de MEDIDA 1</t>
  </si>
  <si>
    <t>Recuento de MEDIDA 2</t>
  </si>
  <si>
    <t>Recuento de MEDIDA 3</t>
  </si>
  <si>
    <t>Recuento de MEDIDA 4</t>
  </si>
  <si>
    <t>Recuento de MEDIDA 5</t>
  </si>
  <si>
    <t>Valores</t>
  </si>
  <si>
    <t>MEDIA 1</t>
  </si>
  <si>
    <t>5-importancia muy alta</t>
  </si>
  <si>
    <t>4-importancia alta</t>
  </si>
  <si>
    <t>3-importancia media</t>
  </si>
  <si>
    <t>2-importancia baja</t>
  </si>
  <si>
    <t>1-importancia muy baja</t>
  </si>
  <si>
    <t>Total</t>
  </si>
  <si>
    <t>Contribución a objetivos de estrategia</t>
  </si>
  <si>
    <t>Contribución al empleo</t>
  </si>
  <si>
    <t>Carácter innovador</t>
  </si>
  <si>
    <t>Aprovechamiento de los factores productivos</t>
  </si>
  <si>
    <t>Pérfil del solicitante</t>
  </si>
  <si>
    <t>Contribución al desarrollo sostenible</t>
  </si>
  <si>
    <t>Contribuciópn a la igualdad de género y oportunidades</t>
  </si>
  <si>
    <t>Ubicación del proyecto</t>
  </si>
  <si>
    <t>Inversión del proyecto</t>
  </si>
  <si>
    <t>Recuento de Contribución al empleo</t>
  </si>
  <si>
    <t>Recuento de Carácter innovador</t>
  </si>
  <si>
    <t>Recuento de Contribución a objetivos de estrategia</t>
  </si>
  <si>
    <t>Recuento de Aprovechamiento de los factores productivos</t>
  </si>
  <si>
    <t>Recuento de Pérfil del solicitante</t>
  </si>
  <si>
    <t>Recuento de Contribución al desarrollo sostenible</t>
  </si>
  <si>
    <t>Recuento de Contribuciópn a la igualdad de género y oportunidades</t>
  </si>
  <si>
    <t>Recuento de Ubicación del proyecto</t>
  </si>
  <si>
    <t>Recuento de Inversión del proyecto</t>
  </si>
  <si>
    <t>Otros criterios mencionados</t>
  </si>
  <si>
    <t>Perfil del solicitante</t>
  </si>
  <si>
    <t>2- Poco importante</t>
  </si>
  <si>
    <t>3- Bastante importante</t>
  </si>
  <si>
    <t>4- Muy importante</t>
  </si>
  <si>
    <t>5- Absolútamente importante</t>
  </si>
  <si>
    <t>1- Nada importante</t>
  </si>
  <si>
    <t>Propietarios de buques y armadores</t>
  </si>
  <si>
    <t>Trabajadores asalariados del sector pesquero</t>
  </si>
  <si>
    <t>Familiares de trabajadores autónomos y asalariados del sector pesquero</t>
  </si>
  <si>
    <t>Recuento de Propietarios de buques y armadores</t>
  </si>
  <si>
    <t>Recuento de Trabajadores asalariados del sector pesquero</t>
  </si>
  <si>
    <t>Recuento de Familiares de trabajadores autónomos y asalariados del sector pesquero</t>
  </si>
  <si>
    <t>Empresas de transformación y/o comercialización de productos de la pesca</t>
  </si>
  <si>
    <t>Cofradías de Pescadores</t>
  </si>
  <si>
    <t>Otras organizaciones de armadores y/o pescadores</t>
  </si>
  <si>
    <t>Organizaciones y asociaciones de transformadores y/o comercializadores</t>
  </si>
  <si>
    <t>Otras asociaciones</t>
  </si>
  <si>
    <t>Entidades Locales</t>
  </si>
  <si>
    <t>Recuento de Empresas de transformación y/o comercialización de productos de la pesca</t>
  </si>
  <si>
    <t>Recuento de Cofradías de Pescadores</t>
  </si>
  <si>
    <t>Recuento de Otras organizaciones de armadores y/o pescadores</t>
  </si>
  <si>
    <t>Recuento de Organizaciones y asociaciones de transformadores y/o comercializadores</t>
  </si>
  <si>
    <t>Recuento de Otras asociaciones</t>
  </si>
  <si>
    <t>Recuento de Entidades Locales</t>
  </si>
  <si>
    <t>Relevo generacional</t>
  </si>
  <si>
    <t>Uso de nuevas tecnologías en la gestión</t>
  </si>
  <si>
    <t>Eficiencia energética</t>
  </si>
  <si>
    <t>Digitalización del sector</t>
  </si>
  <si>
    <t>Turismo marinero y pesca-turismo</t>
  </si>
  <si>
    <t>Certificaciones y marcas de calidad</t>
  </si>
  <si>
    <t>Desarrollo de la acuicultura</t>
  </si>
  <si>
    <t>Nuevos productos de la pesca</t>
  </si>
  <si>
    <t>Nuevos canales de comercialización</t>
  </si>
  <si>
    <t>Promoción de los productos pesqueros</t>
  </si>
  <si>
    <t>Gestión de descartes</t>
  </si>
  <si>
    <t>Planes de explotación</t>
  </si>
  <si>
    <t xml:space="preserve">Formación </t>
  </si>
  <si>
    <t>Igualdad de género y oportunidades</t>
  </si>
  <si>
    <t>Condiciones de trabajo y seguridad laboral</t>
  </si>
  <si>
    <t>Gestión de organizaciones profesionales</t>
  </si>
  <si>
    <t>Colaboración en la gestión y la investigación</t>
  </si>
  <si>
    <t>Suma de Colaboración en la gestión y la investigación</t>
  </si>
  <si>
    <t>Suma de Gestión de organizaciones profesionales</t>
  </si>
  <si>
    <t>Suma de Condiciones de trabajo y seguridad laboral</t>
  </si>
  <si>
    <t>Suma de Relevo generacional</t>
  </si>
  <si>
    <t>Suma de Uso de nuevas tecnologías en la gestión</t>
  </si>
  <si>
    <t>Suma de Eficiencia energética</t>
  </si>
  <si>
    <t>Suma de Digitalización del sector</t>
  </si>
  <si>
    <t>Suma de Turismo marinero y pesca-turismo</t>
  </si>
  <si>
    <t>Suma de Certificaciones y marcas de calidad</t>
  </si>
  <si>
    <t>Suma de Desarrollo de la acuicultura</t>
  </si>
  <si>
    <t>Suma de Nuevos productos de la pesca</t>
  </si>
  <si>
    <t>Suma de Nuevos canales de comercialización</t>
  </si>
  <si>
    <t>Suma de Promoción de los productos pesqueros</t>
  </si>
  <si>
    <t>Suma de Gestión de descartes</t>
  </si>
  <si>
    <t>Suma de Planes de explotación</t>
  </si>
  <si>
    <t>Suma de Formación</t>
  </si>
  <si>
    <t>Suma de Igualdad de género y oportunidades</t>
  </si>
  <si>
    <t xml:space="preserve"> Uso de nuevas tecnologías en la gestión</t>
  </si>
  <si>
    <t xml:space="preserve"> Eficiencia energética</t>
  </si>
  <si>
    <t xml:space="preserve"> Digitalización del sector</t>
  </si>
  <si>
    <t xml:space="preserve"> Turismo marinero y pesca-turismo</t>
  </si>
  <si>
    <t xml:space="preserve"> Certificaciones y marcas de calidad</t>
  </si>
  <si>
    <t xml:space="preserve"> Desarrollo de la acuicultura</t>
  </si>
  <si>
    <t xml:space="preserve"> Nuevos productos de la pesca</t>
  </si>
  <si>
    <t xml:space="preserve"> Nuevos canales de comercialización</t>
  </si>
  <si>
    <t xml:space="preserve"> Promoción de los productos pesqueros</t>
  </si>
  <si>
    <t xml:space="preserve"> Gestión de descartes</t>
  </si>
  <si>
    <t xml:space="preserve"> Planes de explotación</t>
  </si>
  <si>
    <t xml:space="preserve"> Formación</t>
  </si>
  <si>
    <t xml:space="preserve"> Igualdad de género y oportunidades</t>
  </si>
  <si>
    <t xml:space="preserve"> Condiciones de trabajo y seguridad laboral</t>
  </si>
  <si>
    <t xml:space="preserve"> Gestión de organizaciones profesionales</t>
  </si>
  <si>
    <t xml:space="preserve"> Colaboración en la gestión y la investigación</t>
  </si>
  <si>
    <t>Edad</t>
  </si>
  <si>
    <t>Tipo trabajador</t>
  </si>
  <si>
    <t>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</si>
</sst>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2" xfId="0" applyBorder="1"/>
    <xf numFmtId="0" fontId="0" fillId="0" borderId="4" xfId="0" applyBorder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3" fillId="2" borderId="8" xfId="0" applyFont="1" applyFill="1" applyBorder="1"/>
    <xf numFmtId="0" fontId="3" fillId="3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8" xfId="0" applyFont="1" applyFill="1" applyBorder="1"/>
    <xf numFmtId="0" fontId="3" fillId="4" borderId="8" xfId="0" applyFont="1" applyFill="1" applyBorder="1"/>
    <xf numFmtId="0" fontId="3" fillId="6" borderId="8" xfId="0" applyFont="1" applyFill="1" applyBorder="1"/>
    <xf numFmtId="0" fontId="3" fillId="4" borderId="8" xfId="0" applyFont="1" applyFill="1" applyBorder="1" applyAlignment="1">
      <alignment vertical="center"/>
    </xf>
    <xf numFmtId="0" fontId="3" fillId="6" borderId="8" xfId="0" applyFont="1" applyFill="1" applyBorder="1" applyAlignment="1">
      <alignment horizontal="right"/>
    </xf>
    <xf numFmtId="0" fontId="3" fillId="5" borderId="8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8" xfId="0" applyFont="1" applyBorder="1" applyAlignment="1">
      <alignment horizontal="left"/>
    </xf>
    <xf numFmtId="0" fontId="3" fillId="0" borderId="8" xfId="0" applyFont="1" applyBorder="1"/>
    <xf numFmtId="0" fontId="0" fillId="0" borderId="0" xfId="0" applyNumberFormat="1"/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rgb="FFBFBFBF"/>
        </left>
        <right/>
        <top/>
        <bottom style="medium">
          <color rgb="FFBFBFBF"/>
        </bottom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rgb="FFBFBFBF"/>
        </left>
        <right style="medium">
          <color rgb="FFBFBFBF"/>
        </right>
        <top/>
        <bottom style="medium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medium">
          <color rgb="FFBFBFBF"/>
        </right>
        <top/>
        <bottom/>
        <vertical/>
        <horizontal/>
      </border>
    </dxf>
    <dxf>
      <border outline="0">
        <right style="medium">
          <color rgb="FFBFBFBF"/>
        </right>
      </border>
    </dxf>
  </dxfs>
  <tableStyles count="1" defaultTableStyle="TableStyleMedium2" defaultPivotStyle="PivotStyleLight16">
    <tableStyle name="Invisible" pivot="0" table="0" count="0" xr9:uid="{ECF2A02B-BBF1-4C38-8CCB-8AD178B026D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pivotCacheDefinition" Target="pivotCache/pivotCacheDefinition21.xml"/><Relationship Id="rId21" Type="http://schemas.openxmlformats.org/officeDocument/2006/relationships/pivotCacheDefinition" Target="pivotCache/pivotCacheDefinition16.xml"/><Relationship Id="rId42" Type="http://schemas.openxmlformats.org/officeDocument/2006/relationships/styles" Target="styles.xml"/><Relationship Id="rId47" Type="http://schemas.openxmlformats.org/officeDocument/2006/relationships/customXml" Target="../customXml/item2.xml"/><Relationship Id="rId63" Type="http://schemas.openxmlformats.org/officeDocument/2006/relationships/customXml" Target="../customXml/item18.xml"/><Relationship Id="rId68" Type="http://schemas.openxmlformats.org/officeDocument/2006/relationships/customXml" Target="../customXml/item23.xml"/><Relationship Id="rId84" Type="http://schemas.openxmlformats.org/officeDocument/2006/relationships/customXml" Target="../customXml/item39.xml"/><Relationship Id="rId89" Type="http://schemas.openxmlformats.org/officeDocument/2006/relationships/customXml" Target="../customXml/item44.xml"/><Relationship Id="rId16" Type="http://schemas.openxmlformats.org/officeDocument/2006/relationships/pivotCacheDefinition" Target="pivotCache/pivotCacheDefinition11.xml"/><Relationship Id="rId11" Type="http://schemas.openxmlformats.org/officeDocument/2006/relationships/pivotCacheDefinition" Target="pivotCache/pivotCacheDefinition6.xml"/><Relationship Id="rId32" Type="http://schemas.openxmlformats.org/officeDocument/2006/relationships/pivotCacheDefinition" Target="pivotCache/pivotCacheDefinition27.xml"/><Relationship Id="rId37" Type="http://schemas.microsoft.com/office/2007/relationships/slicerCache" Target="slicerCaches/slicerCache1.xml"/><Relationship Id="rId53" Type="http://schemas.openxmlformats.org/officeDocument/2006/relationships/customXml" Target="../customXml/item8.xml"/><Relationship Id="rId58" Type="http://schemas.openxmlformats.org/officeDocument/2006/relationships/customXml" Target="../customXml/item13.xml"/><Relationship Id="rId74" Type="http://schemas.openxmlformats.org/officeDocument/2006/relationships/customXml" Target="../customXml/item29.xml"/><Relationship Id="rId79" Type="http://schemas.openxmlformats.org/officeDocument/2006/relationships/customXml" Target="../customXml/item34.xml"/><Relationship Id="rId5" Type="http://schemas.openxmlformats.org/officeDocument/2006/relationships/worksheet" Target="worksheets/sheet5.xml"/><Relationship Id="rId14" Type="http://schemas.openxmlformats.org/officeDocument/2006/relationships/pivotCacheDefinition" Target="pivotCache/pivotCacheDefinition9.xml"/><Relationship Id="rId22" Type="http://schemas.openxmlformats.org/officeDocument/2006/relationships/pivotCacheDefinition" Target="pivotCache/pivotCacheDefinition17.xml"/><Relationship Id="rId27" Type="http://schemas.openxmlformats.org/officeDocument/2006/relationships/pivotCacheDefinition" Target="pivotCache/pivotCacheDefinition22.xml"/><Relationship Id="rId30" Type="http://schemas.openxmlformats.org/officeDocument/2006/relationships/pivotCacheDefinition" Target="pivotCache/pivotCacheDefinition25.xml"/><Relationship Id="rId35" Type="http://schemas.openxmlformats.org/officeDocument/2006/relationships/pivotCacheDefinition" Target="pivotCache/pivotCacheDefinition30.xml"/><Relationship Id="rId43" Type="http://schemas.openxmlformats.org/officeDocument/2006/relationships/sharedStrings" Target="sharedStrings.xml"/><Relationship Id="rId48" Type="http://schemas.openxmlformats.org/officeDocument/2006/relationships/customXml" Target="../customXml/item3.xml"/><Relationship Id="rId56" Type="http://schemas.openxmlformats.org/officeDocument/2006/relationships/customXml" Target="../customXml/item11.xml"/><Relationship Id="rId64" Type="http://schemas.openxmlformats.org/officeDocument/2006/relationships/customXml" Target="../customXml/item19.xml"/><Relationship Id="rId69" Type="http://schemas.openxmlformats.org/officeDocument/2006/relationships/customXml" Target="../customXml/item24.xml"/><Relationship Id="rId77" Type="http://schemas.openxmlformats.org/officeDocument/2006/relationships/customXml" Target="../customXml/item32.xml"/><Relationship Id="rId8" Type="http://schemas.openxmlformats.org/officeDocument/2006/relationships/pivotCacheDefinition" Target="pivotCache/pivotCacheDefinition3.xml"/><Relationship Id="rId51" Type="http://schemas.openxmlformats.org/officeDocument/2006/relationships/customXml" Target="../customXml/item6.xml"/><Relationship Id="rId72" Type="http://schemas.openxmlformats.org/officeDocument/2006/relationships/customXml" Target="../customXml/item27.xml"/><Relationship Id="rId80" Type="http://schemas.openxmlformats.org/officeDocument/2006/relationships/customXml" Target="../customXml/item35.xml"/><Relationship Id="rId85" Type="http://schemas.openxmlformats.org/officeDocument/2006/relationships/customXml" Target="../customXml/item40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7.xml"/><Relationship Id="rId17" Type="http://schemas.openxmlformats.org/officeDocument/2006/relationships/pivotCacheDefinition" Target="pivotCache/pivotCacheDefinition12.xml"/><Relationship Id="rId25" Type="http://schemas.openxmlformats.org/officeDocument/2006/relationships/pivotCacheDefinition" Target="pivotCache/pivotCacheDefinition20.xml"/><Relationship Id="rId33" Type="http://schemas.openxmlformats.org/officeDocument/2006/relationships/pivotCacheDefinition" Target="pivotCache/pivotCacheDefinition28.xml"/><Relationship Id="rId38" Type="http://schemas.microsoft.com/office/2007/relationships/slicerCache" Target="slicerCaches/slicerCache2.xml"/><Relationship Id="rId46" Type="http://schemas.openxmlformats.org/officeDocument/2006/relationships/customXml" Target="../customXml/item1.xml"/><Relationship Id="rId59" Type="http://schemas.openxmlformats.org/officeDocument/2006/relationships/customXml" Target="../customXml/item14.xml"/><Relationship Id="rId67" Type="http://schemas.openxmlformats.org/officeDocument/2006/relationships/customXml" Target="../customXml/item22.xml"/><Relationship Id="rId20" Type="http://schemas.openxmlformats.org/officeDocument/2006/relationships/pivotCacheDefinition" Target="pivotCache/pivotCacheDefinition15.xml"/><Relationship Id="rId41" Type="http://schemas.openxmlformats.org/officeDocument/2006/relationships/connections" Target="connections.xml"/><Relationship Id="rId54" Type="http://schemas.openxmlformats.org/officeDocument/2006/relationships/customXml" Target="../customXml/item9.xml"/><Relationship Id="rId62" Type="http://schemas.openxmlformats.org/officeDocument/2006/relationships/customXml" Target="../customXml/item17.xml"/><Relationship Id="rId70" Type="http://schemas.openxmlformats.org/officeDocument/2006/relationships/customXml" Target="../customXml/item25.xml"/><Relationship Id="rId75" Type="http://schemas.openxmlformats.org/officeDocument/2006/relationships/customXml" Target="../customXml/item30.xml"/><Relationship Id="rId83" Type="http://schemas.openxmlformats.org/officeDocument/2006/relationships/customXml" Target="../customXml/item38.xml"/><Relationship Id="rId88" Type="http://schemas.openxmlformats.org/officeDocument/2006/relationships/customXml" Target="../customXml/item4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5" Type="http://schemas.openxmlformats.org/officeDocument/2006/relationships/pivotCacheDefinition" Target="pivotCache/pivotCacheDefinition10.xml"/><Relationship Id="rId23" Type="http://schemas.openxmlformats.org/officeDocument/2006/relationships/pivotCacheDefinition" Target="pivotCache/pivotCacheDefinition18.xml"/><Relationship Id="rId28" Type="http://schemas.openxmlformats.org/officeDocument/2006/relationships/pivotCacheDefinition" Target="pivotCache/pivotCacheDefinition23.xml"/><Relationship Id="rId36" Type="http://schemas.openxmlformats.org/officeDocument/2006/relationships/pivotCacheDefinition" Target="pivotCache/pivotCacheDefinition31.xml"/><Relationship Id="rId49" Type="http://schemas.openxmlformats.org/officeDocument/2006/relationships/customXml" Target="../customXml/item4.xml"/><Relationship Id="rId57" Type="http://schemas.openxmlformats.org/officeDocument/2006/relationships/customXml" Target="../customXml/item12.xml"/><Relationship Id="rId10" Type="http://schemas.openxmlformats.org/officeDocument/2006/relationships/pivotCacheDefinition" Target="pivotCache/pivotCacheDefinition5.xml"/><Relationship Id="rId31" Type="http://schemas.openxmlformats.org/officeDocument/2006/relationships/pivotCacheDefinition" Target="pivotCache/pivotCacheDefinition26.xml"/><Relationship Id="rId44" Type="http://schemas.openxmlformats.org/officeDocument/2006/relationships/powerPivotData" Target="model/item.data"/><Relationship Id="rId52" Type="http://schemas.openxmlformats.org/officeDocument/2006/relationships/customXml" Target="../customXml/item7.xml"/><Relationship Id="rId60" Type="http://schemas.openxmlformats.org/officeDocument/2006/relationships/customXml" Target="../customXml/item15.xml"/><Relationship Id="rId65" Type="http://schemas.openxmlformats.org/officeDocument/2006/relationships/customXml" Target="../customXml/item20.xml"/><Relationship Id="rId73" Type="http://schemas.openxmlformats.org/officeDocument/2006/relationships/customXml" Target="../customXml/item28.xml"/><Relationship Id="rId78" Type="http://schemas.openxmlformats.org/officeDocument/2006/relationships/customXml" Target="../customXml/item33.xml"/><Relationship Id="rId81" Type="http://schemas.openxmlformats.org/officeDocument/2006/relationships/customXml" Target="../customXml/item36.xml"/><Relationship Id="rId86" Type="http://schemas.openxmlformats.org/officeDocument/2006/relationships/customXml" Target="../customXml/item4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3" Type="http://schemas.openxmlformats.org/officeDocument/2006/relationships/pivotCacheDefinition" Target="pivotCache/pivotCacheDefinition8.xml"/><Relationship Id="rId18" Type="http://schemas.openxmlformats.org/officeDocument/2006/relationships/pivotCacheDefinition" Target="pivotCache/pivotCacheDefinition13.xml"/><Relationship Id="rId39" Type="http://schemas.microsoft.com/office/2007/relationships/slicerCache" Target="slicerCaches/slicerCache3.xml"/><Relationship Id="rId34" Type="http://schemas.openxmlformats.org/officeDocument/2006/relationships/pivotCacheDefinition" Target="pivotCache/pivotCacheDefinition29.xml"/><Relationship Id="rId50" Type="http://schemas.openxmlformats.org/officeDocument/2006/relationships/customXml" Target="../customXml/item5.xml"/><Relationship Id="rId55" Type="http://schemas.openxmlformats.org/officeDocument/2006/relationships/customXml" Target="../customXml/item10.xml"/><Relationship Id="rId76" Type="http://schemas.openxmlformats.org/officeDocument/2006/relationships/customXml" Target="../customXml/item31.xml"/><Relationship Id="rId7" Type="http://schemas.openxmlformats.org/officeDocument/2006/relationships/pivotCacheDefinition" Target="pivotCache/pivotCacheDefinition2.xml"/><Relationship Id="rId71" Type="http://schemas.openxmlformats.org/officeDocument/2006/relationships/customXml" Target="../customXml/item26.xml"/><Relationship Id="rId2" Type="http://schemas.openxmlformats.org/officeDocument/2006/relationships/worksheet" Target="worksheets/sheet2.xml"/><Relationship Id="rId29" Type="http://schemas.openxmlformats.org/officeDocument/2006/relationships/pivotCacheDefinition" Target="pivotCache/pivotCacheDefinition24.xml"/><Relationship Id="rId24" Type="http://schemas.openxmlformats.org/officeDocument/2006/relationships/pivotCacheDefinition" Target="pivotCache/pivotCacheDefinition19.xml"/><Relationship Id="rId40" Type="http://schemas.openxmlformats.org/officeDocument/2006/relationships/theme" Target="theme/theme1.xml"/><Relationship Id="rId45" Type="http://schemas.openxmlformats.org/officeDocument/2006/relationships/calcChain" Target="calcChain.xml"/><Relationship Id="rId66" Type="http://schemas.openxmlformats.org/officeDocument/2006/relationships/customXml" Target="../customXml/item21.xml"/><Relationship Id="rId87" Type="http://schemas.openxmlformats.org/officeDocument/2006/relationships/customXml" Target="../customXml/item42.xml"/><Relationship Id="rId61" Type="http://schemas.openxmlformats.org/officeDocument/2006/relationships/customXml" Target="../customXml/item16.xml"/><Relationship Id="rId82" Type="http://schemas.openxmlformats.org/officeDocument/2006/relationships/customXml" Target="../customXml/item37.xml"/><Relationship Id="rId19" Type="http://schemas.openxmlformats.org/officeDocument/2006/relationships/pivotCacheDefinition" Target="pivotCache/pivotCacheDefinition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DEBILIDADES</a:t>
            </a:r>
            <a:r>
              <a:rPr lang="en-US" baseline="0"/>
              <a:t> SELECCIONADAS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51808858934611868"/>
          <c:y val="5.8009771599062718E-2"/>
          <c:w val="0.45862287556581161"/>
          <c:h val="0.86993019635438784"/>
        </c:manualLayout>
      </c:layout>
      <c:barChart>
        <c:barDir val="bar"/>
        <c:grouping val="stacked"/>
        <c:varyColors val="0"/>
        <c:ser>
          <c:idx val="0"/>
          <c:order val="0"/>
          <c:tx>
            <c:v>Nº de veces seleccionado</c:v>
          </c:tx>
          <c:spPr>
            <a:solidFill>
              <a:schemeClr val="accent5"/>
            </a:solidFill>
            <a:ln w="6350">
              <a:solidFill>
                <a:schemeClr val="bg1">
                  <a:alpha val="99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DAFO'!$K$3:$K$40</c:f>
              <c:strCache>
                <c:ptCount val="38"/>
                <c:pt idx="0">
                  <c:v>Alta dependencia del combustible en los costes de producción</c:v>
                </c:pt>
                <c:pt idx="1">
                  <c:v>Antigüedad de gran parte de la flota</c:v>
                </c:pt>
                <c:pt idx="2">
                  <c:v>Brecha digital</c:v>
                </c:pt>
                <c:pt idx="3">
                  <c:v>Carencias en la información al consumidor final</c:v>
                </c:pt>
                <c:pt idx="4">
                  <c:v>Carencias en la trazabilidad de la cadena de valor de los productos pesqueros.</c:v>
                </c:pt>
                <c:pt idx="5">
                  <c:v>Comercialización en unas pocas lonjas y el progresivo decaimiento de las pequeñas rulas locales</c:v>
                </c:pt>
                <c:pt idx="6">
                  <c:v>Condiciones laborales y de seguridad a bordo con margen de mejora</c:v>
                </c:pt>
                <c:pt idx="7">
                  <c:v>Deficiencias en condiciones sociolaborales de la mujer trabajadora</c:v>
                </c:pt>
                <c:pt idx="8">
                  <c:v>Desigual implantación regional de planes de gestión pesquera</c:v>
                </c:pt>
                <c:pt idx="9">
                  <c:v>Dificultad de acceso a la financiación</c:v>
                </c:pt>
                <c:pt idx="10">
                  <c:v>Dificultades de acceso a mercados o ámbitos de consumo que reconozcan el mayor valor añadido de los productos de la pesca artesanal</c:v>
                </c:pt>
                <c:pt idx="11">
                  <c:v>Dificultades en la obtención de datos ecosistémicos</c:v>
                </c:pt>
                <c:pt idx="12">
                  <c:v>Dificultades para adquirir formación relacionada con la pesca</c:v>
                </c:pt>
                <c:pt idx="13">
                  <c:v>Edad elevada de los trabajadores</c:v>
                </c:pt>
                <c:pt idx="14">
                  <c:v>Empresas familiares con estructuras de comercialización sencillas y cadenas de suministro cortas</c:v>
                </c:pt>
                <c:pt idx="15">
                  <c:v>Escaso control de especies invasoras</c:v>
                </c:pt>
                <c:pt idx="16">
                  <c:v>Escaso desarrollo de acuerdos en eslabones de la cadena de comercialización.</c:v>
                </c:pt>
                <c:pt idx="17">
                  <c:v>Falta de comunicación e Insuficiente coordinación entre administraciones</c:v>
                </c:pt>
                <c:pt idx="18">
                  <c:v>Falta de confianza en y entre los representantes del sector y en las administraciones</c:v>
                </c:pt>
                <c:pt idx="19">
                  <c:v>Falta de conocimientos de gestión empresarial</c:v>
                </c:pt>
                <c:pt idx="20">
                  <c:v>Falta de coordinación y trabajo en equipo entre distintos colectivos</c:v>
                </c:pt>
                <c:pt idx="21">
                  <c:v>Falta de iniciativas innovadoras en materia de diversificación.</c:v>
                </c:pt>
                <c:pt idx="22">
                  <c:v>Falta de medios electrónicos para el control y seguimiento de la pesca</c:v>
                </c:pt>
                <c:pt idx="23">
                  <c:v>Falta de relevo generacional</c:v>
                </c:pt>
                <c:pt idx="24">
                  <c:v>Falta de sistemas de eficiencia energética en buques e instalaciones en tierra</c:v>
                </c:pt>
                <c:pt idx="25">
                  <c:v>Flota con poca capacidad de innovación e inversión a nivel individual</c:v>
                </c:pt>
                <c:pt idx="26">
                  <c:v>Flota pesquera atomizada</c:v>
                </c:pt>
                <c:pt idx="27">
                  <c:v>Gestión de residuos mejorable</c:v>
                </c:pt>
                <c:pt idx="28">
                  <c:v>Insuficiente información y conocimiento sobre cambio climático</c:v>
                </c:pt>
                <c:pt idx="29">
                  <c:v>Insuficiente inversión en innovación</c:v>
                </c:pt>
                <c:pt idx="30">
                  <c:v>Integración escasa de la mujer</c:v>
                </c:pt>
                <c:pt idx="31">
                  <c:v>La situación salarial y la estabilidad laboral no está suficientemente desarrollado como para garantizar el relevo generacional</c:v>
                </c:pt>
                <c:pt idx="32">
                  <c:v>Pesquerías con poca información socioeconómica de calidad</c:v>
                </c:pt>
                <c:pt idx="33">
                  <c:v>Poca capacidad para incorporar cambios y exigencias regulatorias y de gestión</c:v>
                </c:pt>
                <c:pt idx="34">
                  <c:v>Pocas empresas de acuicultura</c:v>
                </c:pt>
                <c:pt idx="35">
                  <c:v>Relevo generacional insuficiente</c:v>
                </c:pt>
                <c:pt idx="36">
                  <c:v>Tendencia general a la disminución del número de unidades productivas en flota</c:v>
                </c:pt>
                <c:pt idx="37">
                  <c:v>Uso de nuevas tecnologías insuficiente</c:v>
                </c:pt>
              </c:strCache>
            </c:strRef>
          </c:cat>
          <c:val>
            <c:numRef>
              <c:f>'DINAMICAS DAFO'!$S$3:$S$40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7-41FB-8C0E-B6DAEAFA7003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9"/>
        <c:overlap val="100"/>
        <c:axId val="2065858208"/>
        <c:axId val="373779104"/>
      </c:barChart>
      <c:catAx>
        <c:axId val="2065858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779104"/>
        <c:crosses val="autoZero"/>
        <c:auto val="1"/>
        <c:lblAlgn val="ctr"/>
        <c:lblOffset val="100"/>
        <c:noMultiLvlLbl val="0"/>
      </c:catAx>
      <c:valAx>
        <c:axId val="373779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585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/>
              <a:t>Importancia</a:t>
            </a:r>
            <a:r>
              <a:rPr lang="es-ES" sz="1000" baseline="0"/>
              <a:t> de los criterios de selección de proyectos</a:t>
            </a:r>
            <a:endParaRPr lang="es-ES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2494664444316733E-2"/>
          <c:y val="7.3495954758232535E-2"/>
          <c:w val="0.93193355939996547"/>
          <c:h val="0.649509748781402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'DINAMICAS MEDIDAS'!$D$129</c:f>
              <c:strCache>
                <c:ptCount val="1"/>
                <c:pt idx="0">
                  <c:v>1- Nada importante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MEDIDAS'!$E$128:$M$128</c:f>
              <c:strCache>
                <c:ptCount val="9"/>
                <c:pt idx="0">
                  <c:v>Propietarios de buques y armadores</c:v>
                </c:pt>
                <c:pt idx="1">
                  <c:v>Trabajadores asalariados del sector pesquero</c:v>
                </c:pt>
                <c:pt idx="2">
                  <c:v>Familiares de trabajadores autónomos y asalariados del sector pesquero</c:v>
                </c:pt>
                <c:pt idx="3">
                  <c:v>Empresas de transformación y/o comercialización de productos de la pesca</c:v>
                </c:pt>
                <c:pt idx="4">
                  <c:v>Cofradías de Pescadores</c:v>
                </c:pt>
                <c:pt idx="5">
                  <c:v>Otras organizaciones de armadores y/o pescadores</c:v>
                </c:pt>
                <c:pt idx="6">
                  <c:v>Organizaciones y asociaciones de transformadores y/o comercializadores</c:v>
                </c:pt>
                <c:pt idx="7">
                  <c:v>Otras asociaciones</c:v>
                </c:pt>
                <c:pt idx="8">
                  <c:v>Entidades Locales</c:v>
                </c:pt>
              </c:strCache>
            </c:strRef>
          </c:cat>
          <c:val>
            <c:numRef>
              <c:f>'DINAMICAS MEDIDAS'!$E$129:$M$129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0-4DD4-8B60-157A028A0761}"/>
            </c:ext>
          </c:extLst>
        </c:ser>
        <c:ser>
          <c:idx val="1"/>
          <c:order val="1"/>
          <c:tx>
            <c:strRef>
              <c:f>'DINAMICAS MEDIDAS'!$D$130</c:f>
              <c:strCache>
                <c:ptCount val="1"/>
                <c:pt idx="0">
                  <c:v>2- Poco importante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MEDIDAS'!$E$128:$M$128</c:f>
              <c:strCache>
                <c:ptCount val="9"/>
                <c:pt idx="0">
                  <c:v>Propietarios de buques y armadores</c:v>
                </c:pt>
                <c:pt idx="1">
                  <c:v>Trabajadores asalariados del sector pesquero</c:v>
                </c:pt>
                <c:pt idx="2">
                  <c:v>Familiares de trabajadores autónomos y asalariados del sector pesquero</c:v>
                </c:pt>
                <c:pt idx="3">
                  <c:v>Empresas de transformación y/o comercialización de productos de la pesca</c:v>
                </c:pt>
                <c:pt idx="4">
                  <c:v>Cofradías de Pescadores</c:v>
                </c:pt>
                <c:pt idx="5">
                  <c:v>Otras organizaciones de armadores y/o pescadores</c:v>
                </c:pt>
                <c:pt idx="6">
                  <c:v>Organizaciones y asociaciones de transformadores y/o comercializadores</c:v>
                </c:pt>
                <c:pt idx="7">
                  <c:v>Otras asociaciones</c:v>
                </c:pt>
                <c:pt idx="8">
                  <c:v>Entidades Locales</c:v>
                </c:pt>
              </c:strCache>
            </c:strRef>
          </c:cat>
          <c:val>
            <c:numRef>
              <c:f>'DINAMICAS MEDIDAS'!$E$130:$M$130</c:f>
              <c:numCache>
                <c:formatCode>General</c:formatCode>
                <c:ptCount val="9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0-4DD4-8B60-157A028A0761}"/>
            </c:ext>
          </c:extLst>
        </c:ser>
        <c:ser>
          <c:idx val="2"/>
          <c:order val="2"/>
          <c:tx>
            <c:strRef>
              <c:f>'DINAMICAS MEDIDAS'!$D$131</c:f>
              <c:strCache>
                <c:ptCount val="1"/>
                <c:pt idx="0">
                  <c:v>3- Bastante importante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'DINAMICAS MEDIDAS'!$E$128:$M$128</c:f>
              <c:strCache>
                <c:ptCount val="9"/>
                <c:pt idx="0">
                  <c:v>Propietarios de buques y armadores</c:v>
                </c:pt>
                <c:pt idx="1">
                  <c:v>Trabajadores asalariados del sector pesquero</c:v>
                </c:pt>
                <c:pt idx="2">
                  <c:v>Familiares de trabajadores autónomos y asalariados del sector pesquero</c:v>
                </c:pt>
                <c:pt idx="3">
                  <c:v>Empresas de transformación y/o comercialización de productos de la pesca</c:v>
                </c:pt>
                <c:pt idx="4">
                  <c:v>Cofradías de Pescadores</c:v>
                </c:pt>
                <c:pt idx="5">
                  <c:v>Otras organizaciones de armadores y/o pescadores</c:v>
                </c:pt>
                <c:pt idx="6">
                  <c:v>Organizaciones y asociaciones de transformadores y/o comercializadores</c:v>
                </c:pt>
                <c:pt idx="7">
                  <c:v>Otras asociaciones</c:v>
                </c:pt>
                <c:pt idx="8">
                  <c:v>Entidades Locales</c:v>
                </c:pt>
              </c:strCache>
            </c:strRef>
          </c:cat>
          <c:val>
            <c:numRef>
              <c:f>'DINAMICAS MEDIDAS'!$E$131:$M$131</c:f>
              <c:numCache>
                <c:formatCode>General</c:formatCode>
                <c:ptCount val="9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20-4DD4-8B60-157A028A0761}"/>
            </c:ext>
          </c:extLst>
        </c:ser>
        <c:ser>
          <c:idx val="3"/>
          <c:order val="3"/>
          <c:tx>
            <c:strRef>
              <c:f>'DINAMICAS MEDIDAS'!$D$132</c:f>
              <c:strCache>
                <c:ptCount val="1"/>
                <c:pt idx="0">
                  <c:v>4- Muy importante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MEDIDAS'!$E$128:$M$128</c:f>
              <c:strCache>
                <c:ptCount val="9"/>
                <c:pt idx="0">
                  <c:v>Propietarios de buques y armadores</c:v>
                </c:pt>
                <c:pt idx="1">
                  <c:v>Trabajadores asalariados del sector pesquero</c:v>
                </c:pt>
                <c:pt idx="2">
                  <c:v>Familiares de trabajadores autónomos y asalariados del sector pesquero</c:v>
                </c:pt>
                <c:pt idx="3">
                  <c:v>Empresas de transformación y/o comercialización de productos de la pesca</c:v>
                </c:pt>
                <c:pt idx="4">
                  <c:v>Cofradías de Pescadores</c:v>
                </c:pt>
                <c:pt idx="5">
                  <c:v>Otras organizaciones de armadores y/o pescadores</c:v>
                </c:pt>
                <c:pt idx="6">
                  <c:v>Organizaciones y asociaciones de transformadores y/o comercializadores</c:v>
                </c:pt>
                <c:pt idx="7">
                  <c:v>Otras asociaciones</c:v>
                </c:pt>
                <c:pt idx="8">
                  <c:v>Entidades Locales</c:v>
                </c:pt>
              </c:strCache>
            </c:strRef>
          </c:cat>
          <c:val>
            <c:numRef>
              <c:f>'DINAMICAS MEDIDAS'!$E$132:$M$132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20-4DD4-8B60-157A028A0761}"/>
            </c:ext>
          </c:extLst>
        </c:ser>
        <c:ser>
          <c:idx val="4"/>
          <c:order val="4"/>
          <c:tx>
            <c:strRef>
              <c:f>'DINAMICAS MEDIDAS'!$D$133</c:f>
              <c:strCache>
                <c:ptCount val="1"/>
                <c:pt idx="0">
                  <c:v>5- Absolútamente importante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MEDIDAS'!$E$128:$M$128</c:f>
              <c:strCache>
                <c:ptCount val="9"/>
                <c:pt idx="0">
                  <c:v>Propietarios de buques y armadores</c:v>
                </c:pt>
                <c:pt idx="1">
                  <c:v>Trabajadores asalariados del sector pesquero</c:v>
                </c:pt>
                <c:pt idx="2">
                  <c:v>Familiares de trabajadores autónomos y asalariados del sector pesquero</c:v>
                </c:pt>
                <c:pt idx="3">
                  <c:v>Empresas de transformación y/o comercialización de productos de la pesca</c:v>
                </c:pt>
                <c:pt idx="4">
                  <c:v>Cofradías de Pescadores</c:v>
                </c:pt>
                <c:pt idx="5">
                  <c:v>Otras organizaciones de armadores y/o pescadores</c:v>
                </c:pt>
                <c:pt idx="6">
                  <c:v>Organizaciones y asociaciones de transformadores y/o comercializadores</c:v>
                </c:pt>
                <c:pt idx="7">
                  <c:v>Otras asociaciones</c:v>
                </c:pt>
                <c:pt idx="8">
                  <c:v>Entidades Locales</c:v>
                </c:pt>
              </c:strCache>
            </c:strRef>
          </c:cat>
          <c:val>
            <c:numRef>
              <c:f>'DINAMICAS MEDIDAS'!$E$133:$M$133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20-4DD4-8B60-157A028A076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93"/>
        <c:overlap val="-48"/>
        <c:axId val="981994432"/>
        <c:axId val="1067443824"/>
      </c:barChart>
      <c:catAx>
        <c:axId val="98199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7443824"/>
        <c:crosses val="autoZero"/>
        <c:auto val="1"/>
        <c:lblAlgn val="ctr"/>
        <c:lblOffset val="100"/>
        <c:noMultiLvlLbl val="0"/>
      </c:catAx>
      <c:valAx>
        <c:axId val="106744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81994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'DINAMICAS MEDIDAS'!$E$138</c:f>
              <c:strCache>
                <c:ptCount val="1"/>
                <c:pt idx="0">
                  <c:v>Relevo generacional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'DINAMICAS MEDIDAS'!$F$138</c:f>
              <c:numCache>
                <c:formatCode>General</c:formatCode>
                <c:ptCount val="1"/>
                <c:pt idx="0">
                  <c:v>7675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F-4F60-AEC9-ECB34721895D}"/>
            </c:ext>
          </c:extLst>
        </c:ser>
        <c:ser>
          <c:idx val="1"/>
          <c:order val="1"/>
          <c:tx>
            <c:strRef>
              <c:f>'DINAMICAS MEDIDAS'!$E$139</c:f>
              <c:strCache>
                <c:ptCount val="1"/>
                <c:pt idx="0">
                  <c:v> Uso de nuevas tecnologías en la gestión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'DINAMICAS MEDIDAS'!$F$139</c:f>
              <c:numCache>
                <c:formatCode>General</c:formatCode>
                <c:ptCount val="1"/>
                <c:pt idx="0">
                  <c:v>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FF-4F60-AEC9-ECB34721895D}"/>
            </c:ext>
          </c:extLst>
        </c:ser>
        <c:ser>
          <c:idx val="2"/>
          <c:order val="2"/>
          <c:tx>
            <c:strRef>
              <c:f>'DINAMICAS MEDIDAS'!$E$140</c:f>
              <c:strCache>
                <c:ptCount val="1"/>
                <c:pt idx="0">
                  <c:v> Eficiencia energética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'DINAMICAS MEDIDAS'!$F$140</c:f>
              <c:numCache>
                <c:formatCode>General</c:formatCode>
                <c:ptCount val="1"/>
                <c:pt idx="0">
                  <c:v>12575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FF-4F60-AEC9-ECB34721895D}"/>
            </c:ext>
          </c:extLst>
        </c:ser>
        <c:ser>
          <c:idx val="3"/>
          <c:order val="3"/>
          <c:tx>
            <c:strRef>
              <c:f>'DINAMICAS MEDIDAS'!$E$141</c:f>
              <c:strCache>
                <c:ptCount val="1"/>
                <c:pt idx="0">
                  <c:v> Digitalización del sector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'DINAMICAS MEDIDAS'!$F$141</c:f>
              <c:numCache>
                <c:formatCode>General</c:formatCode>
                <c:ptCount val="1"/>
                <c:pt idx="0">
                  <c:v>12575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FF-4F60-AEC9-ECB34721895D}"/>
            </c:ext>
          </c:extLst>
        </c:ser>
        <c:ser>
          <c:idx val="4"/>
          <c:order val="4"/>
          <c:tx>
            <c:strRef>
              <c:f>'DINAMICAS MEDIDAS'!$E$142</c:f>
              <c:strCache>
                <c:ptCount val="1"/>
                <c:pt idx="0">
                  <c:v> Turismo marinero y pesca-turismo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'DINAMICAS MEDIDAS'!$F$142</c:f>
              <c:numCache>
                <c:formatCode>General</c:formatCode>
                <c:ptCount val="1"/>
                <c:pt idx="0">
                  <c:v>2875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FF-4F60-AEC9-ECB34721895D}"/>
            </c:ext>
          </c:extLst>
        </c:ser>
        <c:ser>
          <c:idx val="5"/>
          <c:order val="5"/>
          <c:tx>
            <c:strRef>
              <c:f>'DINAMICAS MEDIDAS'!$E$143</c:f>
              <c:strCache>
                <c:ptCount val="1"/>
                <c:pt idx="0">
                  <c:v> Certificaciones y marcas de calidad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'DINAMICAS MEDIDAS'!$F$143</c:f>
              <c:numCache>
                <c:formatCode>General</c:formatCode>
                <c:ptCount val="1"/>
                <c:pt idx="0">
                  <c:v>2850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FF-4F60-AEC9-ECB34721895D}"/>
            </c:ext>
          </c:extLst>
        </c:ser>
        <c:ser>
          <c:idx val="6"/>
          <c:order val="6"/>
          <c:tx>
            <c:strRef>
              <c:f>'DINAMICAS MEDIDAS'!$E$144</c:f>
              <c:strCache>
                <c:ptCount val="1"/>
                <c:pt idx="0">
                  <c:v> Desarrollo de la acuicultura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'DINAMICAS MEDIDAS'!$F$144</c:f>
              <c:numCache>
                <c:formatCode>General</c:formatCode>
                <c:ptCount val="1"/>
                <c:pt idx="0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FF-4F60-AEC9-ECB34721895D}"/>
            </c:ext>
          </c:extLst>
        </c:ser>
        <c:ser>
          <c:idx val="7"/>
          <c:order val="7"/>
          <c:tx>
            <c:strRef>
              <c:f>'DINAMICAS MEDIDAS'!$E$145</c:f>
              <c:strCache>
                <c:ptCount val="1"/>
                <c:pt idx="0">
                  <c:v> Nuevos productos de la pesca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'DINAMICAS MEDIDAS'!$F$145</c:f>
              <c:numCache>
                <c:formatCode>General</c:formatCode>
                <c:ptCount val="1"/>
                <c:pt idx="0">
                  <c:v>5275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FF-4F60-AEC9-ECB34721895D}"/>
            </c:ext>
          </c:extLst>
        </c:ser>
        <c:ser>
          <c:idx val="8"/>
          <c:order val="8"/>
          <c:tx>
            <c:strRef>
              <c:f>'DINAMICAS MEDIDAS'!$E$146</c:f>
              <c:strCache>
                <c:ptCount val="1"/>
                <c:pt idx="0">
                  <c:v> Nuevos canales de comercialización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'DINAMICAS MEDIDAS'!$F$146</c:f>
              <c:numCache>
                <c:formatCode>General</c:formatCode>
                <c:ptCount val="1"/>
                <c:pt idx="0">
                  <c:v>5275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3FF-4F60-AEC9-ECB34721895D}"/>
            </c:ext>
          </c:extLst>
        </c:ser>
        <c:ser>
          <c:idx val="9"/>
          <c:order val="9"/>
          <c:tx>
            <c:strRef>
              <c:f>'DINAMICAS MEDIDAS'!$E$147</c:f>
              <c:strCache>
                <c:ptCount val="1"/>
                <c:pt idx="0">
                  <c:v> Promoción de los productos pesqueros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'DINAMICAS MEDIDAS'!$F$147</c:f>
              <c:numCache>
                <c:formatCode>General</c:formatCode>
                <c:ptCount val="1"/>
                <c:pt idx="0">
                  <c:v>5275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3FF-4F60-AEC9-ECB34721895D}"/>
            </c:ext>
          </c:extLst>
        </c:ser>
        <c:ser>
          <c:idx val="10"/>
          <c:order val="10"/>
          <c:tx>
            <c:strRef>
              <c:f>'DINAMICAS MEDIDAS'!$E$148</c:f>
              <c:strCache>
                <c:ptCount val="1"/>
                <c:pt idx="0">
                  <c:v> Gestión de descartes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'DINAMICAS MEDIDAS'!$F$148</c:f>
              <c:numCache>
                <c:formatCode>General</c:formatCode>
                <c:ptCount val="1"/>
                <c:pt idx="0">
                  <c:v>2850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FF-4F60-AEC9-ECB34721895D}"/>
            </c:ext>
          </c:extLst>
        </c:ser>
        <c:ser>
          <c:idx val="11"/>
          <c:order val="11"/>
          <c:tx>
            <c:strRef>
              <c:f>'DINAMICAS MEDIDAS'!$E$149</c:f>
              <c:strCache>
                <c:ptCount val="1"/>
                <c:pt idx="0">
                  <c:v> Planes de explotación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'DINAMICAS MEDIDAS'!$F$149</c:f>
              <c:numCache>
                <c:formatCode>General</c:formatCode>
                <c:ptCount val="1"/>
                <c:pt idx="0">
                  <c:v>5275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3FF-4F60-AEC9-ECB34721895D}"/>
            </c:ext>
          </c:extLst>
        </c:ser>
        <c:ser>
          <c:idx val="12"/>
          <c:order val="12"/>
          <c:tx>
            <c:strRef>
              <c:f>'DINAMICAS MEDIDAS'!$E$150</c:f>
              <c:strCache>
                <c:ptCount val="1"/>
                <c:pt idx="0">
                  <c:v> Formación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'DINAMICAS MEDIDAS'!$F$150</c:f>
              <c:numCache>
                <c:formatCode>General</c:formatCode>
                <c:ptCount val="1"/>
                <c:pt idx="0">
                  <c:v>10125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3FF-4F60-AEC9-ECB34721895D}"/>
            </c:ext>
          </c:extLst>
        </c:ser>
        <c:ser>
          <c:idx val="13"/>
          <c:order val="13"/>
          <c:tx>
            <c:strRef>
              <c:f>'DINAMICAS MEDIDAS'!$E$151</c:f>
              <c:strCache>
                <c:ptCount val="1"/>
                <c:pt idx="0">
                  <c:v> Igualdad de género y oportunidades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'DINAMICAS MEDIDAS'!$F$151</c:f>
              <c:numCache>
                <c:formatCode>General</c:formatCode>
                <c:ptCount val="1"/>
                <c:pt idx="0">
                  <c:v>5275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3FF-4F60-AEC9-ECB34721895D}"/>
            </c:ext>
          </c:extLst>
        </c:ser>
        <c:ser>
          <c:idx val="14"/>
          <c:order val="14"/>
          <c:tx>
            <c:strRef>
              <c:f>'DINAMICAS MEDIDAS'!$E$152</c:f>
              <c:strCache>
                <c:ptCount val="1"/>
                <c:pt idx="0">
                  <c:v> Condiciones de trabajo y seguridad laboral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'DINAMICAS MEDIDAS'!$F$152</c:f>
              <c:numCache>
                <c:formatCode>General</c:formatCode>
                <c:ptCount val="1"/>
                <c:pt idx="0">
                  <c:v>12550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3FF-4F60-AEC9-ECB34721895D}"/>
            </c:ext>
          </c:extLst>
        </c:ser>
        <c:ser>
          <c:idx val="15"/>
          <c:order val="15"/>
          <c:tx>
            <c:strRef>
              <c:f>'DINAMICAS MEDIDAS'!$E$153</c:f>
              <c:strCache>
                <c:ptCount val="1"/>
                <c:pt idx="0">
                  <c:v> Gestión de organizaciones profesionales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'DINAMICAS MEDIDAS'!$F$153</c:f>
              <c:numCache>
                <c:formatCode>General</c:formatCode>
                <c:ptCount val="1"/>
                <c:pt idx="0">
                  <c:v>2850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3FF-4F60-AEC9-ECB34721895D}"/>
            </c:ext>
          </c:extLst>
        </c:ser>
        <c:ser>
          <c:idx val="16"/>
          <c:order val="16"/>
          <c:tx>
            <c:strRef>
              <c:f>'DINAMICAS MEDIDAS'!$E$154</c:f>
              <c:strCache>
                <c:ptCount val="1"/>
                <c:pt idx="0">
                  <c:v> Colaboración en la gestión y la investigación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'DINAMICAS MEDIDAS'!$F$154</c:f>
              <c:numCache>
                <c:formatCode>General</c:formatCode>
                <c:ptCount val="1"/>
                <c:pt idx="0">
                  <c:v>2850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3FF-4F60-AEC9-ECB347218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58297552"/>
        <c:axId val="321414448"/>
      </c:barChart>
      <c:catAx>
        <c:axId val="105829755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1414448"/>
        <c:crosses val="autoZero"/>
        <c:auto val="1"/>
        <c:lblAlgn val="ctr"/>
        <c:lblOffset val="100"/>
        <c:noMultiLvlLbl val="0"/>
      </c:catAx>
      <c:valAx>
        <c:axId val="321414448"/>
        <c:scaling>
          <c:logBase val="10"/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8297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DEBILIDADES</a:t>
            </a:r>
            <a:r>
              <a:rPr lang="en-US" baseline="0"/>
              <a:t> SELECCIONADAS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51808858934611868"/>
          <c:y val="5.8009771599062718E-2"/>
          <c:w val="0.45862287556581161"/>
          <c:h val="0.86993019635438784"/>
        </c:manualLayout>
      </c:layout>
      <c:barChart>
        <c:barDir val="bar"/>
        <c:grouping val="stacked"/>
        <c:varyColors val="0"/>
        <c:ser>
          <c:idx val="0"/>
          <c:order val="0"/>
          <c:tx>
            <c:v>Nº de veces seleccionado</c:v>
          </c:tx>
          <c:spPr>
            <a:solidFill>
              <a:schemeClr val="accent5"/>
            </a:solidFill>
            <a:ln w="6350">
              <a:solidFill>
                <a:schemeClr val="bg1">
                  <a:alpha val="99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DAFO'!$K$3:$K$40</c:f>
              <c:strCache>
                <c:ptCount val="38"/>
                <c:pt idx="0">
                  <c:v>Alta dependencia del combustible en los costes de producción</c:v>
                </c:pt>
                <c:pt idx="1">
                  <c:v>Antigüedad de gran parte de la flota</c:v>
                </c:pt>
                <c:pt idx="2">
                  <c:v>Brecha digital</c:v>
                </c:pt>
                <c:pt idx="3">
                  <c:v>Carencias en la información al consumidor final</c:v>
                </c:pt>
                <c:pt idx="4">
                  <c:v>Carencias en la trazabilidad de la cadena de valor de los productos pesqueros.</c:v>
                </c:pt>
                <c:pt idx="5">
                  <c:v>Comercialización en unas pocas lonjas y el progresivo decaimiento de las pequeñas rulas locales</c:v>
                </c:pt>
                <c:pt idx="6">
                  <c:v>Condiciones laborales y de seguridad a bordo con margen de mejora</c:v>
                </c:pt>
                <c:pt idx="7">
                  <c:v>Deficiencias en condiciones sociolaborales de la mujer trabajadora</c:v>
                </c:pt>
                <c:pt idx="8">
                  <c:v>Desigual implantación regional de planes de gestión pesquera</c:v>
                </c:pt>
                <c:pt idx="9">
                  <c:v>Dificultad de acceso a la financiación</c:v>
                </c:pt>
                <c:pt idx="10">
                  <c:v>Dificultades de acceso a mercados o ámbitos de consumo que reconozcan el mayor valor añadido de los productos de la pesca artesanal</c:v>
                </c:pt>
                <c:pt idx="11">
                  <c:v>Dificultades en la obtención de datos ecosistémicos</c:v>
                </c:pt>
                <c:pt idx="12">
                  <c:v>Dificultades para adquirir formación relacionada con la pesca</c:v>
                </c:pt>
                <c:pt idx="13">
                  <c:v>Edad elevada de los trabajadores</c:v>
                </c:pt>
                <c:pt idx="14">
                  <c:v>Empresas familiares con estructuras de comercialización sencillas y cadenas de suministro cortas</c:v>
                </c:pt>
                <c:pt idx="15">
                  <c:v>Escaso control de especies invasoras</c:v>
                </c:pt>
                <c:pt idx="16">
                  <c:v>Escaso desarrollo de acuerdos en eslabones de la cadena de comercialización.</c:v>
                </c:pt>
                <c:pt idx="17">
                  <c:v>Falta de comunicación e Insuficiente coordinación entre administraciones</c:v>
                </c:pt>
                <c:pt idx="18">
                  <c:v>Falta de confianza en y entre los representantes del sector y en las administraciones</c:v>
                </c:pt>
                <c:pt idx="19">
                  <c:v>Falta de conocimientos de gestión empresarial</c:v>
                </c:pt>
                <c:pt idx="20">
                  <c:v>Falta de coordinación y trabajo en equipo entre distintos colectivos</c:v>
                </c:pt>
                <c:pt idx="21">
                  <c:v>Falta de iniciativas innovadoras en materia de diversificación.</c:v>
                </c:pt>
                <c:pt idx="22">
                  <c:v>Falta de medios electrónicos para el control y seguimiento de la pesca</c:v>
                </c:pt>
                <c:pt idx="23">
                  <c:v>Falta de relevo generacional</c:v>
                </c:pt>
                <c:pt idx="24">
                  <c:v>Falta de sistemas de eficiencia energética en buques e instalaciones en tierra</c:v>
                </c:pt>
                <c:pt idx="25">
                  <c:v>Flota con poca capacidad de innovación e inversión a nivel individual</c:v>
                </c:pt>
                <c:pt idx="26">
                  <c:v>Flota pesquera atomizada</c:v>
                </c:pt>
                <c:pt idx="27">
                  <c:v>Gestión de residuos mejorable</c:v>
                </c:pt>
                <c:pt idx="28">
                  <c:v>Insuficiente información y conocimiento sobre cambio climático</c:v>
                </c:pt>
                <c:pt idx="29">
                  <c:v>Insuficiente inversión en innovación</c:v>
                </c:pt>
                <c:pt idx="30">
                  <c:v>Integración escasa de la mujer</c:v>
                </c:pt>
                <c:pt idx="31">
                  <c:v>La situación salarial y la estabilidad laboral no está suficientemente desarrollado como para garantizar el relevo generacional</c:v>
                </c:pt>
                <c:pt idx="32">
                  <c:v>Pesquerías con poca información socioeconómica de calidad</c:v>
                </c:pt>
                <c:pt idx="33">
                  <c:v>Poca capacidad para incorporar cambios y exigencias regulatorias y de gestión</c:v>
                </c:pt>
                <c:pt idx="34">
                  <c:v>Pocas empresas de acuicultura</c:v>
                </c:pt>
                <c:pt idx="35">
                  <c:v>Relevo generacional insuficiente</c:v>
                </c:pt>
                <c:pt idx="36">
                  <c:v>Tendencia general a la disminución del número de unidades productivas en flota</c:v>
                </c:pt>
                <c:pt idx="37">
                  <c:v>Uso de nuevas tecnologías insuficiente</c:v>
                </c:pt>
              </c:strCache>
            </c:strRef>
          </c:cat>
          <c:val>
            <c:numRef>
              <c:f>'DINAMICAS DAFO'!$S$3:$S$40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0-4C7E-A1DC-0E4E33121C11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9"/>
        <c:overlap val="100"/>
        <c:axId val="2065858208"/>
        <c:axId val="373779104"/>
      </c:barChart>
      <c:catAx>
        <c:axId val="2065858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779104"/>
        <c:crosses val="autoZero"/>
        <c:auto val="1"/>
        <c:lblAlgn val="ctr"/>
        <c:lblOffset val="100"/>
        <c:noMultiLvlLbl val="0"/>
      </c:catAx>
      <c:valAx>
        <c:axId val="373779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585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AMENAZAS</a:t>
            </a:r>
            <a:r>
              <a:rPr lang="en-US" baseline="0"/>
              <a:t> SELECCIONADAS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51808858934611868"/>
          <c:y val="5.8009771599062718E-2"/>
          <c:w val="0.45862287556581161"/>
          <c:h val="0.86993019635438784"/>
        </c:manualLayout>
      </c:layout>
      <c:barChart>
        <c:barDir val="bar"/>
        <c:grouping val="stacked"/>
        <c:varyColors val="0"/>
        <c:ser>
          <c:idx val="0"/>
          <c:order val="0"/>
          <c:tx>
            <c:v>Nº veces seleccionado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DAFO'!$K$46:$K$102</c:f>
              <c:strCache>
                <c:ptCount val="57"/>
                <c:pt idx="0">
                  <c:v>Alta dependencia del combustible en los costes de producción</c:v>
                </c:pt>
                <c:pt idx="1">
                  <c:v>Alto nivel de burocracia que dificulta el acceso a las ayudas</c:v>
                </c:pt>
                <c:pt idx="2">
                  <c:v>Antigüedad de gran parte de la flota</c:v>
                </c:pt>
                <c:pt idx="3">
                  <c:v>Cambios en patrones de consumo de productos pesqueros</c:v>
                </c:pt>
                <c:pt idx="4">
                  <c:v>Cierto grado de insolidaridad entre el sector para la puesta en común de normas</c:v>
                </c:pt>
                <c:pt idx="5">
                  <c:v>Comercialización en unas pocas lonjas y el progresivo decaimiento de las pequeñas rulas locales</c:v>
                </c:pt>
                <c:pt idx="6">
                  <c:v>Competencia con otros sectores más atractivos que conllevan una amenaza directa para el relevo generacional</c:v>
                </c:pt>
                <c:pt idx="7">
                  <c:v>Competencia con otros usos del territorio que tienen un elevado impacto en el medio</c:v>
                </c:pt>
                <c:pt idx="8">
                  <c:v>Competencia de otras flotas que utilizan practicas pesqueras no sostenibles</c:v>
                </c:pt>
                <c:pt idx="9">
                  <c:v>Competencia desleal de pescadores deportivos que venden sus capturas</c:v>
                </c:pt>
                <c:pt idx="10">
                  <c:v>Condiciones laborales y de seguridad a bordo con margen de mejora</c:v>
                </c:pt>
                <c:pt idx="11">
                  <c:v>Contaminación residuos e impactos sobre el medio marino que deterioran su estado natural y sus equilibrios ecológicos</c:v>
                </c:pt>
                <c:pt idx="12">
                  <c:v>Crisis energética</c:v>
                </c:pt>
                <c:pt idx="13">
                  <c:v>Dependencia de las importaciones para la industria transformadora</c:v>
                </c:pt>
                <c:pt idx="14">
                  <c:v>Descapitalización de las cofradías de pescadores al disminuir las ventas de los socios</c:v>
                </c:pt>
                <c:pt idx="15">
                  <c:v>Desigual implantación regional de planes de gestión pesquera</c:v>
                </c:pt>
                <c:pt idx="16">
                  <c:v>Dificultad de acceso a la financiación</c:v>
                </c:pt>
                <c:pt idx="17">
                  <c:v>Dificultades de acceso a mercados o ámbitos de consumo que reconozcan el mayor valor añadido de los productos de la pesca artesanal</c:v>
                </c:pt>
                <c:pt idx="18">
                  <c:v>Dificultades en la obtención de datos ecosistémicos</c:v>
                </c:pt>
                <c:pt idx="19">
                  <c:v>Dificultades para adquirir formación relacionada con la pesca</c:v>
                </c:pt>
                <c:pt idx="20">
                  <c:v>Disminución de consumo de productos pesqueros en jóvenes</c:v>
                </c:pt>
                <c:pt idx="21">
                  <c:v>Edad elevada de los trabajadores</c:v>
                </c:pt>
                <c:pt idx="22">
                  <c:v>Empresas familiares con estructuras de comercialización sencillas y cadenas de suministro cortas</c:v>
                </c:pt>
                <c:pt idx="23">
                  <c:v>Escasa cooperación público-privada y sector pesquero-ciencia</c:v>
                </c:pt>
                <c:pt idx="24">
                  <c:v>Escasez de cuotas de las principales especies de interés para la flota</c:v>
                </c:pt>
                <c:pt idx="25">
                  <c:v>Escaso contacto e interacción de los alumnos de la formación reglada con la realidad de la flota pesquera</c:v>
                </c:pt>
                <c:pt idx="26">
                  <c:v>Escaso desarrollo de acuerdos en eslabones de la cadena de comercialización.</c:v>
                </c:pt>
                <c:pt idx="27">
                  <c:v>Estancamiento de los precios de los productos pesqueros frescos</c:v>
                </c:pt>
                <c:pt idx="28">
                  <c:v>Exceso de normativas pesqueras impuestas por Europa con total desconocimiento del sector</c:v>
                </c:pt>
                <c:pt idx="29">
                  <c:v>Falta de conocimientos de gestión empresarial</c:v>
                </c:pt>
                <c:pt idx="30">
                  <c:v>Falta de iniciativas innovadoras en materia de diversificación.</c:v>
                </c:pt>
                <c:pt idx="31">
                  <c:v>Falta de oferta pública de formación profesional</c:v>
                </c:pt>
                <c:pt idx="32">
                  <c:v>Fenómenos meteorológicos adversos de elevada intensidad o frecuencia que estén relacionados con el cambio climático</c:v>
                </c:pt>
                <c:pt idx="33">
                  <c:v>Fenómenos naturales</c:v>
                </c:pt>
                <c:pt idx="34">
                  <c:v>Flota con poca capacidad de innovación e inversión a nivel individual</c:v>
                </c:pt>
                <c:pt idx="35">
                  <c:v>Gestión de residuos mejorable</c:v>
                </c:pt>
                <c:pt idx="36">
                  <c:v>Globalización del mercado y confusión del consumidor</c:v>
                </c:pt>
                <c:pt idx="37">
                  <c:v>Imagen poco atractiva de la pesca como actividad profesional-laboral</c:v>
                </c:pt>
                <c:pt idx="38">
                  <c:v>Incremento de los costes de carburantes y pertrechos que provocan descenso de la rentabilidad</c:v>
                </c:pt>
                <c:pt idx="39">
                  <c:v>Iniciativas en el ámbito de la economía azulcomo la eólica marina</c:v>
                </c:pt>
                <c:pt idx="40">
                  <c:v>Insuficiente coordinación entre sector pesquero</c:v>
                </c:pt>
                <c:pt idx="41">
                  <c:v>Insuficiente inversión en innovación</c:v>
                </c:pt>
                <c:pt idx="42">
                  <c:v>Integración escasa de la mujer</c:v>
                </c:pt>
                <c:pt idx="43">
                  <c:v>La situación salarial y la estabilidad laboral no está suficientemente desarrollado como para garantizar el relevo generacional</c:v>
                </c:pt>
                <c:pt idx="44">
                  <c:v>Ninguna ayuda a las necesidades reales de la flotacomo el mantenimiento de infraestructuras y equipos obligatorios</c:v>
                </c:pt>
                <c:pt idx="45">
                  <c:v>Normas complejas que no se adaptan a las especificidades de la región y dificultan su cumplimiento</c:v>
                </c:pt>
                <c:pt idx="46">
                  <c:v>Pesca ilegal en zonas productivas que amenaza la gestión de planes de explotación</c:v>
                </c:pt>
                <c:pt idx="47">
                  <c:v>Pesquerías con poca información socioeconómica de calidad</c:v>
                </c:pt>
                <c:pt idx="48">
                  <c:v>Poca capacidad para incorporar cambios y exigencias regulatorias y de gestión</c:v>
                </c:pt>
                <c:pt idx="49">
                  <c:v>Pocas empresas de acuicultura</c:v>
                </c:pt>
                <c:pt idx="50">
                  <c:v>Presencia de especies exóticas o invasoras que pueden alterar biodiversidad y sostenibilidad de los ecosistemas</c:v>
                </c:pt>
                <c:pt idx="51">
                  <c:v>que amenazan la supervivencia de las poblaciones de la pesca costera artesanal</c:v>
                </c:pt>
                <c:pt idx="52">
                  <c:v>Relevo generacional insuficiente</c:v>
                </c:pt>
                <c:pt idx="53">
                  <c:v>Sector pesquero con bajo interés en la innovación</c:v>
                </c:pt>
                <c:pt idx="54">
                  <c:v>Tendencia general a la disminución del número de unidades productivas en flota</c:v>
                </c:pt>
                <c:pt idx="55">
                  <c:v>Uso de nuevas tecnologías insuficiente</c:v>
                </c:pt>
                <c:pt idx="56">
                  <c:v>Variación de los stocks a consecuencia del cambio climático que conllevarán cambios en los patrones de pesca</c:v>
                </c:pt>
              </c:strCache>
            </c:strRef>
          </c:cat>
          <c:val>
            <c:numRef>
              <c:f>'DINAMICAS DAFO'!$S$46:$S$102</c:f>
              <c:numCache>
                <c:formatCode>General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A-41B5-9106-7B84B66AC448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065858208"/>
        <c:axId val="373779104"/>
      </c:barChart>
      <c:catAx>
        <c:axId val="2065858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779104"/>
        <c:crosses val="autoZero"/>
        <c:auto val="1"/>
        <c:lblAlgn val="ctr"/>
        <c:lblOffset val="100"/>
        <c:noMultiLvlLbl val="0"/>
      </c:catAx>
      <c:valAx>
        <c:axId val="373779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585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FORTALEZAS SELECCIONADAS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51808858934611868"/>
          <c:y val="5.8009771599062718E-2"/>
          <c:w val="0.45862287556581161"/>
          <c:h val="0.86993019635438784"/>
        </c:manualLayout>
      </c:layout>
      <c:barChart>
        <c:barDir val="bar"/>
        <c:grouping val="stacked"/>
        <c:varyColors val="0"/>
        <c:ser>
          <c:idx val="0"/>
          <c:order val="0"/>
          <c:tx>
            <c:v>Nº de veces seleccionado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DAFO'!$K$108:$K$139</c:f>
              <c:strCache>
                <c:ptCount val="32"/>
                <c:pt idx="0">
                  <c:v>Alto grado de conocimientos tradicionales y de experiencia de los pescadores,</c:v>
                </c:pt>
                <c:pt idx="1">
                  <c:v>Arraigada organización histórica a través de las cofradías de pescadores.</c:v>
                </c:pt>
                <c:pt idx="2">
                  <c:v>Avances recientes de comercialización mediante el desarrollo de distintivos de calidad</c:v>
                </c:pt>
                <c:pt idx="3">
                  <c:v>Baja capitalización y gestión de costes operativos de los barcos más ágil y adaptativa que en otros segmentos de flota.</c:v>
                </c:pt>
                <c:pt idx="4">
                  <c:v>Baja huella de carbono de los productos pesqueros.</c:v>
                </c:pt>
                <c:pt idx="5">
                  <c:v>Buena situación de gran parte de los stocks objeto de la pesca</c:v>
                </c:pt>
                <c:pt idx="6">
                  <c:v>Buenos resultados en la gestión de planes de explotación consensuados con el sector en las cofradías.</c:v>
                </c:pt>
                <c:pt idx="7">
                  <c:v>Capacidad de esfuerzo y vocación.</c:v>
                </c:pt>
                <c:pt idx="8">
                  <c:v>conocimientos y profesionalidad.</c:v>
                </c:pt>
                <c:pt idx="9">
                  <c:v>Eficiencia del uso de los recursos y potencial para generar valor añadido y puestos de trabajo en la economía regional.</c:v>
                </c:pt>
                <c:pt idx="10">
                  <c:v>Elevada calidad de los recursos explotados</c:v>
                </c:pt>
                <c:pt idx="11">
                  <c:v>Estructura organizada del sector con las Cofradías</c:v>
                </c:pt>
                <c:pt idx="12">
                  <c:v>Existencia de un Centro de Experimentación Pesquera</c:v>
                </c:pt>
                <c:pt idx="13">
                  <c:v>Existencia de una demanda (consumidor final) aún importante y sostenida de los recursos pesqueros en Asturias y España</c:v>
                </c:pt>
                <c:pt idx="14">
                  <c:v>Existencia de una red de cooperación entre el sector e investigadores científicos</c:v>
                </c:pt>
                <c:pt idx="15">
                  <c:v>Experiencia en la gestión sostenible de los recursos</c:v>
                </c:pt>
                <c:pt idx="16">
                  <c:v>Federación y la reciente creación de una OPP (Organización de productores pesqueros)</c:v>
                </c:pt>
                <c:pt idx="17">
                  <c:v>Flota altamente adaptativa y multarte</c:v>
                </c:pt>
                <c:pt idx="18">
                  <c:v>Formación integradora con implantación de formatos en formación pesquera adaptados a las demandas actuales.</c:v>
                </c:pt>
                <c:pt idx="19">
                  <c:v>Fuerte apuesta de la administración regional por el reconocimiento de las competencias profesionales adquiridas a través de la experiencia laboral</c:v>
                </c:pt>
                <c:pt idx="20">
                  <c:v>Fuerte conexión con la economía</c:v>
                </c:pt>
                <c:pt idx="21">
                  <c:v>Fuerte vínculo de los trabajadores con el territorio y el entramado social.</c:v>
                </c:pt>
                <c:pt idx="22">
                  <c:v>Homogeneidad de la flota por segmentos</c:v>
                </c:pt>
                <c:pt idx="23">
                  <c:v>identificando los productos y la propia actividad con la sostenibilidad y el respeto al medio ambiente</c:v>
                </c:pt>
                <c:pt idx="24">
                  <c:v>Implantación de marcas de calidad y certificaciones reconocidas a nivel regional</c:v>
                </c:pt>
                <c:pt idx="25">
                  <c:v>Posibilidades de crecimiento y diversificación en acuicultura sostenible</c:v>
                </c:pt>
                <c:pt idx="26">
                  <c:v>Rentabilidad de la flota pesquera</c:v>
                </c:pt>
                <c:pt idx="27">
                  <c:v>Sector pesquero con gran experiencia, conocimientos y profesionalidad</c:v>
                </c:pt>
                <c:pt idx="28">
                  <c:v>Sector pesquero sensibilizado sobre el cuidado y respeto del medio marino.</c:v>
                </c:pt>
                <c:pt idx="29">
                  <c:v>Sistemas de gestión consolidados en las pesquerías</c:v>
                </c:pt>
                <c:pt idx="30">
                  <c:v>Turismo comarcal y hostelería especializada en productos del mar.</c:v>
                </c:pt>
                <c:pt idx="31">
                  <c:v>Uso de artes de pesca artesanales y sostenibles menos impactantes en el medio ambiente marino que otros segmentos de pesca.</c:v>
                </c:pt>
              </c:strCache>
            </c:strRef>
          </c:cat>
          <c:val>
            <c:numRef>
              <c:f>'DINAMICAS DAFO'!$S$108:$S$139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5-49BE-A229-528E5514CBFC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065858208"/>
        <c:axId val="373779104"/>
      </c:barChart>
      <c:catAx>
        <c:axId val="2065858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779104"/>
        <c:crosses val="autoZero"/>
        <c:auto val="1"/>
        <c:lblAlgn val="ctr"/>
        <c:lblOffset val="100"/>
        <c:noMultiLvlLbl val="0"/>
      </c:catAx>
      <c:valAx>
        <c:axId val="373779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585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OPORTUNIDADES SELECCIONADAS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51808858934611868"/>
          <c:y val="5.8009771599062718E-2"/>
          <c:w val="0.45862287556581161"/>
          <c:h val="0.8699301963543878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DAFO'!$K$145:$K$173</c:f>
              <c:strCache>
                <c:ptCount val="29"/>
                <c:pt idx="0">
                  <c:v>Aplicación de procesos de comercialización integral basados en la sostenibilidad desde la lonja a la mesa</c:v>
                </c:pt>
                <c:pt idx="1">
                  <c:v>Apoyo institucional al sector pesquero y acuícola</c:v>
                </c:pt>
                <c:pt idx="2">
                  <c:v>Aprovechamiento de especies accesorias y subproductos.</c:v>
                </c:pt>
                <c:pt idx="3">
                  <c:v>Aprovechamiento de la mayor concienciación ambiental y de salud de la población.</c:v>
                </c:pt>
                <c:pt idx="4">
                  <c:v>Aprovechamiento de las nuevas tecnologías como herramientas que favorezcan la incorporación de trabajadores</c:v>
                </c:pt>
                <c:pt idx="5">
                  <c:v>Aumento de la concienciación social y acciones de sensibilización y divulgación de las actuaciones en el medio marino.</c:v>
                </c:pt>
                <c:pt idx="6">
                  <c:v>Centros de investigación con conocimiento y tecnología atentos a las necesidades del sector.</c:v>
                </c:pt>
                <c:pt idx="7">
                  <c:v>Colaboración con programas de seguimiento científico de sus pesquerías.</c:v>
                </c:pt>
                <c:pt idx="8">
                  <c:v>Desarrollo de iniciativas de protección y conservación de los ecosistemas y biodiversidad marina.</c:v>
                </c:pt>
                <c:pt idx="9">
                  <c:v>Desarrollo de innovación y las nuevas tecnologías en materia de comercialización y promoción.</c:v>
                </c:pt>
                <c:pt idx="10">
                  <c:v>Desconocimiento del patrimonio cultural pesquero por parte de la sociedad.</c:v>
                </c:pt>
                <c:pt idx="11">
                  <c:v>Digitalización del sector y modernización de sistemas y procesos</c:v>
                </c:pt>
                <c:pt idx="12">
                  <c:v>El ámbito de actuación de los Galps que facilita transmitir información y el acercamiento a los posibles beneficiarios de ayudas</c:v>
                </c:pt>
                <c:pt idx="13">
                  <c:v>Existencia de nuevas plataformas tecnológicas que favorecen la formación online.</c:v>
                </c:pt>
                <c:pt idx="14">
                  <c:v>Existencia de recursos de apoyo al sector gestionados a nivel local con fondos europeos</c:v>
                </c:pt>
                <c:pt idx="15">
                  <c:v>Experiencia del turismo rural ya desarrollado en el territorio comarcal para diversificar</c:v>
                </c:pt>
                <c:pt idx="16">
                  <c:v>Fortalecimiento y potenciación de los Grupos de Acción Local pesquera.</c:v>
                </c:pt>
                <c:pt idx="17">
                  <c:v>Generalización de la utilización de las nuevas tecnologías en materia formativa.</c:v>
                </c:pt>
                <c:pt idx="18">
                  <c:v>Integración del concepto de sostenibilidad social en la demanda de la cadena comercial</c:v>
                </c:pt>
                <c:pt idx="19">
                  <c:v>Interés del consumidor por las iniciativas que promueven la trazabilidad de los productos y por las marcas/ certificaciones comerciales.</c:v>
                </c:pt>
                <c:pt idx="20">
                  <c:v>Mayor demanda de la sociedad de alimentos saludables.</c:v>
                </c:pt>
                <c:pt idx="21">
                  <c:v>Mayor participación de los pescadores en las decisiones y normas de pesca.</c:v>
                </c:pt>
                <c:pt idx="22">
                  <c:v>Mejoras de eficiencia energética que posibilitan una importante disminución de costes.</c:v>
                </c:pt>
                <c:pt idx="23">
                  <c:v>Mejoras en las condiciones de trabajo en el mundo del mar que favorecen el empleo.</c:v>
                </c:pt>
                <c:pt idx="24">
                  <c:v>Oportunidades de comercialización de productos a través de Internet.</c:v>
                </c:pt>
                <c:pt idx="25">
                  <c:v>Posibilidades de ampliación y diversificación de las producciones de acuicultura.</c:v>
                </c:pt>
                <c:pt idx="26">
                  <c:v>Profesionales del sector pesquero co-gestores y co-responsables de su actividad basada en la sostenibilidad de la explotación 2</c:v>
                </c:pt>
                <c:pt idx="27">
                  <c:v>Turismo basado en el patrimonio y la cultura de la pesca</c:v>
                </c:pt>
                <c:pt idx="28">
                  <c:v>Visión y percepción de la sociedad respecto del sector pesquero.</c:v>
                </c:pt>
              </c:strCache>
            </c:strRef>
          </c:cat>
          <c:val>
            <c:numRef>
              <c:f>'DINAMICAS DAFO'!$S$145:$S$173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9-401C-B304-F2E4CCAA78FF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065858208"/>
        <c:axId val="373779104"/>
      </c:barChart>
      <c:catAx>
        <c:axId val="2065858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779104"/>
        <c:crosses val="autoZero"/>
        <c:auto val="1"/>
        <c:lblAlgn val="ctr"/>
        <c:lblOffset val="100"/>
        <c:noMultiLvlLbl val="0"/>
      </c:catAx>
      <c:valAx>
        <c:axId val="373779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585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AMENAZAS</a:t>
            </a:r>
            <a:r>
              <a:rPr lang="en-US" baseline="0"/>
              <a:t> SELECCIONADAS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51808858934611868"/>
          <c:y val="5.8009771599062718E-2"/>
          <c:w val="0.45862287556581161"/>
          <c:h val="0.86993019635438784"/>
        </c:manualLayout>
      </c:layout>
      <c:barChart>
        <c:barDir val="bar"/>
        <c:grouping val="stacked"/>
        <c:varyColors val="0"/>
        <c:ser>
          <c:idx val="0"/>
          <c:order val="0"/>
          <c:tx>
            <c:v>Nº veces seleccionado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DAFO'!$K$46:$K$102</c:f>
              <c:strCache>
                <c:ptCount val="57"/>
                <c:pt idx="0">
                  <c:v>Alta dependencia del combustible en los costes de producción</c:v>
                </c:pt>
                <c:pt idx="1">
                  <c:v>Alto nivel de burocracia que dificulta el acceso a las ayudas</c:v>
                </c:pt>
                <c:pt idx="2">
                  <c:v>Antigüedad de gran parte de la flota</c:v>
                </c:pt>
                <c:pt idx="3">
                  <c:v>Cambios en patrones de consumo de productos pesqueros</c:v>
                </c:pt>
                <c:pt idx="4">
                  <c:v>Cierto grado de insolidaridad entre el sector para la puesta en común de normas</c:v>
                </c:pt>
                <c:pt idx="5">
                  <c:v>Comercialización en unas pocas lonjas y el progresivo decaimiento de las pequeñas rulas locales</c:v>
                </c:pt>
                <c:pt idx="6">
                  <c:v>Competencia con otros sectores más atractivos que conllevan una amenaza directa para el relevo generacional</c:v>
                </c:pt>
                <c:pt idx="7">
                  <c:v>Competencia con otros usos del territorio que tienen un elevado impacto en el medio</c:v>
                </c:pt>
                <c:pt idx="8">
                  <c:v>Competencia de otras flotas que utilizan practicas pesqueras no sostenibles</c:v>
                </c:pt>
                <c:pt idx="9">
                  <c:v>Competencia desleal de pescadores deportivos que venden sus capturas</c:v>
                </c:pt>
                <c:pt idx="10">
                  <c:v>Condiciones laborales y de seguridad a bordo con margen de mejora</c:v>
                </c:pt>
                <c:pt idx="11">
                  <c:v>Contaminación residuos e impactos sobre el medio marino que deterioran su estado natural y sus equilibrios ecológicos</c:v>
                </c:pt>
                <c:pt idx="12">
                  <c:v>Crisis energética</c:v>
                </c:pt>
                <c:pt idx="13">
                  <c:v>Dependencia de las importaciones para la industria transformadora</c:v>
                </c:pt>
                <c:pt idx="14">
                  <c:v>Descapitalización de las cofradías de pescadores al disminuir las ventas de los socios</c:v>
                </c:pt>
                <c:pt idx="15">
                  <c:v>Desigual implantación regional de planes de gestión pesquera</c:v>
                </c:pt>
                <c:pt idx="16">
                  <c:v>Dificultad de acceso a la financiación</c:v>
                </c:pt>
                <c:pt idx="17">
                  <c:v>Dificultades de acceso a mercados o ámbitos de consumo que reconozcan el mayor valor añadido de los productos de la pesca artesanal</c:v>
                </c:pt>
                <c:pt idx="18">
                  <c:v>Dificultades en la obtención de datos ecosistémicos</c:v>
                </c:pt>
                <c:pt idx="19">
                  <c:v>Dificultades para adquirir formación relacionada con la pesca</c:v>
                </c:pt>
                <c:pt idx="20">
                  <c:v>Disminución de consumo de productos pesqueros en jóvenes</c:v>
                </c:pt>
                <c:pt idx="21">
                  <c:v>Edad elevada de los trabajadores</c:v>
                </c:pt>
                <c:pt idx="22">
                  <c:v>Empresas familiares con estructuras de comercialización sencillas y cadenas de suministro cortas</c:v>
                </c:pt>
                <c:pt idx="23">
                  <c:v>Escasa cooperación público-privada y sector pesquero-ciencia</c:v>
                </c:pt>
                <c:pt idx="24">
                  <c:v>Escasez de cuotas de las principales especies de interés para la flota</c:v>
                </c:pt>
                <c:pt idx="25">
                  <c:v>Escaso contacto e interacción de los alumnos de la formación reglada con la realidad de la flota pesquera</c:v>
                </c:pt>
                <c:pt idx="26">
                  <c:v>Escaso desarrollo de acuerdos en eslabones de la cadena de comercialización.</c:v>
                </c:pt>
                <c:pt idx="27">
                  <c:v>Estancamiento de los precios de los productos pesqueros frescos</c:v>
                </c:pt>
                <c:pt idx="28">
                  <c:v>Exceso de normativas pesqueras impuestas por Europa con total desconocimiento del sector</c:v>
                </c:pt>
                <c:pt idx="29">
                  <c:v>Falta de conocimientos de gestión empresarial</c:v>
                </c:pt>
                <c:pt idx="30">
                  <c:v>Falta de iniciativas innovadoras en materia de diversificación.</c:v>
                </c:pt>
                <c:pt idx="31">
                  <c:v>Falta de oferta pública de formación profesional</c:v>
                </c:pt>
                <c:pt idx="32">
                  <c:v>Fenómenos meteorológicos adversos de elevada intensidad o frecuencia que estén relacionados con el cambio climático</c:v>
                </c:pt>
                <c:pt idx="33">
                  <c:v>Fenómenos naturales</c:v>
                </c:pt>
                <c:pt idx="34">
                  <c:v>Flota con poca capacidad de innovación e inversión a nivel individual</c:v>
                </c:pt>
                <c:pt idx="35">
                  <c:v>Gestión de residuos mejorable</c:v>
                </c:pt>
                <c:pt idx="36">
                  <c:v>Globalización del mercado y confusión del consumidor</c:v>
                </c:pt>
                <c:pt idx="37">
                  <c:v>Imagen poco atractiva de la pesca como actividad profesional-laboral</c:v>
                </c:pt>
                <c:pt idx="38">
                  <c:v>Incremento de los costes de carburantes y pertrechos que provocan descenso de la rentabilidad</c:v>
                </c:pt>
                <c:pt idx="39">
                  <c:v>Iniciativas en el ámbito de la economía azulcomo la eólica marina</c:v>
                </c:pt>
                <c:pt idx="40">
                  <c:v>Insuficiente coordinación entre sector pesquero</c:v>
                </c:pt>
                <c:pt idx="41">
                  <c:v>Insuficiente inversión en innovación</c:v>
                </c:pt>
                <c:pt idx="42">
                  <c:v>Integración escasa de la mujer</c:v>
                </c:pt>
                <c:pt idx="43">
                  <c:v>La situación salarial y la estabilidad laboral no está suficientemente desarrollado como para garantizar el relevo generacional</c:v>
                </c:pt>
                <c:pt idx="44">
                  <c:v>Ninguna ayuda a las necesidades reales de la flotacomo el mantenimiento de infraestructuras y equipos obligatorios</c:v>
                </c:pt>
                <c:pt idx="45">
                  <c:v>Normas complejas que no se adaptan a las especificidades de la región y dificultan su cumplimiento</c:v>
                </c:pt>
                <c:pt idx="46">
                  <c:v>Pesca ilegal en zonas productivas que amenaza la gestión de planes de explotación</c:v>
                </c:pt>
                <c:pt idx="47">
                  <c:v>Pesquerías con poca información socioeconómica de calidad</c:v>
                </c:pt>
                <c:pt idx="48">
                  <c:v>Poca capacidad para incorporar cambios y exigencias regulatorias y de gestión</c:v>
                </c:pt>
                <c:pt idx="49">
                  <c:v>Pocas empresas de acuicultura</c:v>
                </c:pt>
                <c:pt idx="50">
                  <c:v>Presencia de especies exóticas o invasoras que pueden alterar biodiversidad y sostenibilidad de los ecosistemas</c:v>
                </c:pt>
                <c:pt idx="51">
                  <c:v>que amenazan la supervivencia de las poblaciones de la pesca costera artesanal</c:v>
                </c:pt>
                <c:pt idx="52">
                  <c:v>Relevo generacional insuficiente</c:v>
                </c:pt>
                <c:pt idx="53">
                  <c:v>Sector pesquero con bajo interés en la innovación</c:v>
                </c:pt>
                <c:pt idx="54">
                  <c:v>Tendencia general a la disminución del número de unidades productivas en flota</c:v>
                </c:pt>
                <c:pt idx="55">
                  <c:v>Uso de nuevas tecnologías insuficiente</c:v>
                </c:pt>
                <c:pt idx="56">
                  <c:v>Variación de los stocks a consecuencia del cambio climático que conllevarán cambios en los patrones de pesca</c:v>
                </c:pt>
              </c:strCache>
            </c:strRef>
          </c:cat>
          <c:val>
            <c:numRef>
              <c:f>'DINAMICAS DAFO'!$S$46:$S$102</c:f>
              <c:numCache>
                <c:formatCode>General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1-494B-89C7-A4AC436B3F07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065858208"/>
        <c:axId val="373779104"/>
      </c:barChart>
      <c:catAx>
        <c:axId val="2065858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779104"/>
        <c:crosses val="autoZero"/>
        <c:auto val="1"/>
        <c:lblAlgn val="ctr"/>
        <c:lblOffset val="100"/>
        <c:noMultiLvlLbl val="0"/>
      </c:catAx>
      <c:valAx>
        <c:axId val="373779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585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FORTALEZAS SELECCIONADAS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51808858934611868"/>
          <c:y val="5.8009771599062718E-2"/>
          <c:w val="0.45862287556581161"/>
          <c:h val="0.86993019635438784"/>
        </c:manualLayout>
      </c:layout>
      <c:barChart>
        <c:barDir val="bar"/>
        <c:grouping val="stacked"/>
        <c:varyColors val="0"/>
        <c:ser>
          <c:idx val="0"/>
          <c:order val="0"/>
          <c:tx>
            <c:v>Nº de veces seleccionado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DAFO'!$K$108:$K$139</c:f>
              <c:strCache>
                <c:ptCount val="32"/>
                <c:pt idx="0">
                  <c:v>Alto grado de conocimientos tradicionales y de experiencia de los pescadores,</c:v>
                </c:pt>
                <c:pt idx="1">
                  <c:v>Arraigada organización histórica a través de las cofradías de pescadores.</c:v>
                </c:pt>
                <c:pt idx="2">
                  <c:v>Avances recientes de comercialización mediante el desarrollo de distintivos de calidad</c:v>
                </c:pt>
                <c:pt idx="3">
                  <c:v>Baja capitalización y gestión de costes operativos de los barcos más ágil y adaptativa que en otros segmentos de flota.</c:v>
                </c:pt>
                <c:pt idx="4">
                  <c:v>Baja huella de carbono de los productos pesqueros.</c:v>
                </c:pt>
                <c:pt idx="5">
                  <c:v>Buena situación de gran parte de los stocks objeto de la pesca</c:v>
                </c:pt>
                <c:pt idx="6">
                  <c:v>Buenos resultados en la gestión de planes de explotación consensuados con el sector en las cofradías.</c:v>
                </c:pt>
                <c:pt idx="7">
                  <c:v>Capacidad de esfuerzo y vocación.</c:v>
                </c:pt>
                <c:pt idx="8">
                  <c:v>conocimientos y profesionalidad.</c:v>
                </c:pt>
                <c:pt idx="9">
                  <c:v>Eficiencia del uso de los recursos y potencial para generar valor añadido y puestos de trabajo en la economía regional.</c:v>
                </c:pt>
                <c:pt idx="10">
                  <c:v>Elevada calidad de los recursos explotados</c:v>
                </c:pt>
                <c:pt idx="11">
                  <c:v>Estructura organizada del sector con las Cofradías</c:v>
                </c:pt>
                <c:pt idx="12">
                  <c:v>Existencia de un Centro de Experimentación Pesquera</c:v>
                </c:pt>
                <c:pt idx="13">
                  <c:v>Existencia de una demanda (consumidor final) aún importante y sostenida de los recursos pesqueros en Asturias y España</c:v>
                </c:pt>
                <c:pt idx="14">
                  <c:v>Existencia de una red de cooperación entre el sector e investigadores científicos</c:v>
                </c:pt>
                <c:pt idx="15">
                  <c:v>Experiencia en la gestión sostenible de los recursos</c:v>
                </c:pt>
                <c:pt idx="16">
                  <c:v>Federación y la reciente creación de una OPP (Organización de productores pesqueros)</c:v>
                </c:pt>
                <c:pt idx="17">
                  <c:v>Flota altamente adaptativa y multarte</c:v>
                </c:pt>
                <c:pt idx="18">
                  <c:v>Formación integradora con implantación de formatos en formación pesquera adaptados a las demandas actuales.</c:v>
                </c:pt>
                <c:pt idx="19">
                  <c:v>Fuerte apuesta de la administración regional por el reconocimiento de las competencias profesionales adquiridas a través de la experiencia laboral</c:v>
                </c:pt>
                <c:pt idx="20">
                  <c:v>Fuerte conexión con la economía</c:v>
                </c:pt>
                <c:pt idx="21">
                  <c:v>Fuerte vínculo de los trabajadores con el territorio y el entramado social.</c:v>
                </c:pt>
                <c:pt idx="22">
                  <c:v>Homogeneidad de la flota por segmentos</c:v>
                </c:pt>
                <c:pt idx="23">
                  <c:v>identificando los productos y la propia actividad con la sostenibilidad y el respeto al medio ambiente</c:v>
                </c:pt>
                <c:pt idx="24">
                  <c:v>Implantación de marcas de calidad y certificaciones reconocidas a nivel regional</c:v>
                </c:pt>
                <c:pt idx="25">
                  <c:v>Posibilidades de crecimiento y diversificación en acuicultura sostenible</c:v>
                </c:pt>
                <c:pt idx="26">
                  <c:v>Rentabilidad de la flota pesquera</c:v>
                </c:pt>
                <c:pt idx="27">
                  <c:v>Sector pesquero con gran experiencia, conocimientos y profesionalidad</c:v>
                </c:pt>
                <c:pt idx="28">
                  <c:v>Sector pesquero sensibilizado sobre el cuidado y respeto del medio marino.</c:v>
                </c:pt>
                <c:pt idx="29">
                  <c:v>Sistemas de gestión consolidados en las pesquerías</c:v>
                </c:pt>
                <c:pt idx="30">
                  <c:v>Turismo comarcal y hostelería especializada en productos del mar.</c:v>
                </c:pt>
                <c:pt idx="31">
                  <c:v>Uso de artes de pesca artesanales y sostenibles menos impactantes en el medio ambiente marino que otros segmentos de pesca.</c:v>
                </c:pt>
              </c:strCache>
            </c:strRef>
          </c:cat>
          <c:val>
            <c:numRef>
              <c:f>'DINAMICAS DAFO'!$S$108:$S$139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2B-4BCB-AF4C-AB8862763B26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065858208"/>
        <c:axId val="373779104"/>
      </c:barChart>
      <c:catAx>
        <c:axId val="2065858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779104"/>
        <c:crosses val="autoZero"/>
        <c:auto val="1"/>
        <c:lblAlgn val="ctr"/>
        <c:lblOffset val="100"/>
        <c:noMultiLvlLbl val="0"/>
      </c:catAx>
      <c:valAx>
        <c:axId val="373779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585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OPORTUNIDADES SELECCIONADAS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51808858934611868"/>
          <c:y val="5.8009771599062718E-2"/>
          <c:w val="0.45862287556581161"/>
          <c:h val="0.8699301963543878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DAFO'!$K$145:$K$173</c:f>
              <c:strCache>
                <c:ptCount val="29"/>
                <c:pt idx="0">
                  <c:v>Aplicación de procesos de comercialización integral basados en la sostenibilidad desde la lonja a la mesa</c:v>
                </c:pt>
                <c:pt idx="1">
                  <c:v>Apoyo institucional al sector pesquero y acuícola</c:v>
                </c:pt>
                <c:pt idx="2">
                  <c:v>Aprovechamiento de especies accesorias y subproductos.</c:v>
                </c:pt>
                <c:pt idx="3">
                  <c:v>Aprovechamiento de la mayor concienciación ambiental y de salud de la población.</c:v>
                </c:pt>
                <c:pt idx="4">
                  <c:v>Aprovechamiento de las nuevas tecnologías como herramientas que favorezcan la incorporación de trabajadores</c:v>
                </c:pt>
                <c:pt idx="5">
                  <c:v>Aumento de la concienciación social y acciones de sensibilización y divulgación de las actuaciones en el medio marino.</c:v>
                </c:pt>
                <c:pt idx="6">
                  <c:v>Centros de investigación con conocimiento y tecnología atentos a las necesidades del sector.</c:v>
                </c:pt>
                <c:pt idx="7">
                  <c:v>Colaboración con programas de seguimiento científico de sus pesquerías.</c:v>
                </c:pt>
                <c:pt idx="8">
                  <c:v>Desarrollo de iniciativas de protección y conservación de los ecosistemas y biodiversidad marina.</c:v>
                </c:pt>
                <c:pt idx="9">
                  <c:v>Desarrollo de innovación y las nuevas tecnologías en materia de comercialización y promoción.</c:v>
                </c:pt>
                <c:pt idx="10">
                  <c:v>Desconocimiento del patrimonio cultural pesquero por parte de la sociedad.</c:v>
                </c:pt>
                <c:pt idx="11">
                  <c:v>Digitalización del sector y modernización de sistemas y procesos</c:v>
                </c:pt>
                <c:pt idx="12">
                  <c:v>El ámbito de actuación de los Galps que facilita transmitir información y el acercamiento a los posibles beneficiarios de ayudas</c:v>
                </c:pt>
                <c:pt idx="13">
                  <c:v>Existencia de nuevas plataformas tecnológicas que favorecen la formación online.</c:v>
                </c:pt>
                <c:pt idx="14">
                  <c:v>Existencia de recursos de apoyo al sector gestionados a nivel local con fondos europeos</c:v>
                </c:pt>
                <c:pt idx="15">
                  <c:v>Experiencia del turismo rural ya desarrollado en el territorio comarcal para diversificar</c:v>
                </c:pt>
                <c:pt idx="16">
                  <c:v>Fortalecimiento y potenciación de los Grupos de Acción Local pesquera.</c:v>
                </c:pt>
                <c:pt idx="17">
                  <c:v>Generalización de la utilización de las nuevas tecnologías en materia formativa.</c:v>
                </c:pt>
                <c:pt idx="18">
                  <c:v>Integración del concepto de sostenibilidad social en la demanda de la cadena comercial</c:v>
                </c:pt>
                <c:pt idx="19">
                  <c:v>Interés del consumidor por las iniciativas que promueven la trazabilidad de los productos y por las marcas/ certificaciones comerciales.</c:v>
                </c:pt>
                <c:pt idx="20">
                  <c:v>Mayor demanda de la sociedad de alimentos saludables.</c:v>
                </c:pt>
                <c:pt idx="21">
                  <c:v>Mayor participación de los pescadores en las decisiones y normas de pesca.</c:v>
                </c:pt>
                <c:pt idx="22">
                  <c:v>Mejoras de eficiencia energética que posibilitan una importante disminución de costes.</c:v>
                </c:pt>
                <c:pt idx="23">
                  <c:v>Mejoras en las condiciones de trabajo en el mundo del mar que favorecen el empleo.</c:v>
                </c:pt>
                <c:pt idx="24">
                  <c:v>Oportunidades de comercialización de productos a través de Internet.</c:v>
                </c:pt>
                <c:pt idx="25">
                  <c:v>Posibilidades de ampliación y diversificación de las producciones de acuicultura.</c:v>
                </c:pt>
                <c:pt idx="26">
                  <c:v>Profesionales del sector pesquero co-gestores y co-responsables de su actividad basada en la sostenibilidad de la explotación 2</c:v>
                </c:pt>
                <c:pt idx="27">
                  <c:v>Turismo basado en el patrimonio y la cultura de la pesca</c:v>
                </c:pt>
                <c:pt idx="28">
                  <c:v>Visión y percepción de la sociedad respecto del sector pesquero.</c:v>
                </c:pt>
              </c:strCache>
            </c:strRef>
          </c:cat>
          <c:val>
            <c:numRef>
              <c:f>'DINAMICAS DAFO'!$S$145:$S$173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B-44D5-920E-05D9F3218596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065858208"/>
        <c:axId val="373779104"/>
      </c:barChart>
      <c:catAx>
        <c:axId val="2065858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779104"/>
        <c:crosses val="autoZero"/>
        <c:auto val="1"/>
        <c:lblAlgn val="ctr"/>
        <c:lblOffset val="100"/>
        <c:noMultiLvlLbl val="0"/>
      </c:catAx>
      <c:valAx>
        <c:axId val="373779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585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/>
              <a:t>Importancia</a:t>
            </a:r>
            <a:r>
              <a:rPr lang="es-ES" sz="1000" baseline="0"/>
              <a:t> de las medidas de ayuda</a:t>
            </a:r>
            <a:endParaRPr lang="es-ES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'DINAMICAS MEDIDAS'!$D$2</c:f>
              <c:strCache>
                <c:ptCount val="1"/>
                <c:pt idx="0">
                  <c:v>1-importancia muy baja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MEDIDAS'!$E$1:$I$1</c:f>
              <c:strCache>
                <c:ptCount val="5"/>
                <c:pt idx="0">
                  <c:v>MEDIA 1</c:v>
                </c:pt>
                <c:pt idx="1">
                  <c:v>MEDIDA 2</c:v>
                </c:pt>
                <c:pt idx="2">
                  <c:v>MEDIDA 3</c:v>
                </c:pt>
                <c:pt idx="3">
                  <c:v>MEDIDA 4</c:v>
                </c:pt>
                <c:pt idx="4">
                  <c:v>MEDIDA 5</c:v>
                </c:pt>
              </c:strCache>
            </c:strRef>
          </c:cat>
          <c:val>
            <c:numRef>
              <c:f>'DINAMICAS MEDIDAS'!$E$2:$I$2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DF-4E25-BFAA-A2C10EAAB3FA}"/>
            </c:ext>
          </c:extLst>
        </c:ser>
        <c:ser>
          <c:idx val="1"/>
          <c:order val="1"/>
          <c:tx>
            <c:strRef>
              <c:f>'DINAMICAS MEDIDAS'!$D$3</c:f>
              <c:strCache>
                <c:ptCount val="1"/>
                <c:pt idx="0">
                  <c:v>2-importancia baja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MEDIDAS'!$E$1:$I$1</c:f>
              <c:strCache>
                <c:ptCount val="5"/>
                <c:pt idx="0">
                  <c:v>MEDIA 1</c:v>
                </c:pt>
                <c:pt idx="1">
                  <c:v>MEDIDA 2</c:v>
                </c:pt>
                <c:pt idx="2">
                  <c:v>MEDIDA 3</c:v>
                </c:pt>
                <c:pt idx="3">
                  <c:v>MEDIDA 4</c:v>
                </c:pt>
                <c:pt idx="4">
                  <c:v>MEDIDA 5</c:v>
                </c:pt>
              </c:strCache>
            </c:strRef>
          </c:cat>
          <c:val>
            <c:numRef>
              <c:f>'DINAMICAS MEDIDAS'!$E$3:$I$3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DF-4E25-BFAA-A2C10EAAB3FA}"/>
            </c:ext>
          </c:extLst>
        </c:ser>
        <c:ser>
          <c:idx val="2"/>
          <c:order val="2"/>
          <c:tx>
            <c:strRef>
              <c:f>'DINAMICAS MEDIDAS'!$D$4</c:f>
              <c:strCache>
                <c:ptCount val="1"/>
                <c:pt idx="0">
                  <c:v>3-importancia media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MEDIDAS'!$E$1:$I$1</c:f>
              <c:strCache>
                <c:ptCount val="5"/>
                <c:pt idx="0">
                  <c:v>MEDIA 1</c:v>
                </c:pt>
                <c:pt idx="1">
                  <c:v>MEDIDA 2</c:v>
                </c:pt>
                <c:pt idx="2">
                  <c:v>MEDIDA 3</c:v>
                </c:pt>
                <c:pt idx="3">
                  <c:v>MEDIDA 4</c:v>
                </c:pt>
                <c:pt idx="4">
                  <c:v>MEDIDA 5</c:v>
                </c:pt>
              </c:strCache>
            </c:strRef>
          </c:cat>
          <c:val>
            <c:numRef>
              <c:f>'DINAMICAS MEDIDAS'!$E$4:$I$4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DF-4E25-BFAA-A2C10EAAB3FA}"/>
            </c:ext>
          </c:extLst>
        </c:ser>
        <c:ser>
          <c:idx val="3"/>
          <c:order val="3"/>
          <c:tx>
            <c:strRef>
              <c:f>'DINAMICAS MEDIDAS'!$D$5</c:f>
              <c:strCache>
                <c:ptCount val="1"/>
                <c:pt idx="0">
                  <c:v>4-importancia alta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MEDIDAS'!$E$1:$I$1</c:f>
              <c:strCache>
                <c:ptCount val="5"/>
                <c:pt idx="0">
                  <c:v>MEDIA 1</c:v>
                </c:pt>
                <c:pt idx="1">
                  <c:v>MEDIDA 2</c:v>
                </c:pt>
                <c:pt idx="2">
                  <c:v>MEDIDA 3</c:v>
                </c:pt>
                <c:pt idx="3">
                  <c:v>MEDIDA 4</c:v>
                </c:pt>
                <c:pt idx="4">
                  <c:v>MEDIDA 5</c:v>
                </c:pt>
              </c:strCache>
            </c:strRef>
          </c:cat>
          <c:val>
            <c:numRef>
              <c:f>'DINAMICAS MEDIDAS'!$E$5:$I$5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DF-4E25-BFAA-A2C10EAAB3FA}"/>
            </c:ext>
          </c:extLst>
        </c:ser>
        <c:ser>
          <c:idx val="4"/>
          <c:order val="4"/>
          <c:tx>
            <c:strRef>
              <c:f>'DINAMICAS MEDIDAS'!$D$6</c:f>
              <c:strCache>
                <c:ptCount val="1"/>
                <c:pt idx="0">
                  <c:v>5-importancia muy alta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MEDIDAS'!$E$1:$I$1</c:f>
              <c:strCache>
                <c:ptCount val="5"/>
                <c:pt idx="0">
                  <c:v>MEDIA 1</c:v>
                </c:pt>
                <c:pt idx="1">
                  <c:v>MEDIDA 2</c:v>
                </c:pt>
                <c:pt idx="2">
                  <c:v>MEDIDA 3</c:v>
                </c:pt>
                <c:pt idx="3">
                  <c:v>MEDIDA 4</c:v>
                </c:pt>
                <c:pt idx="4">
                  <c:v>MEDIDA 5</c:v>
                </c:pt>
              </c:strCache>
            </c:strRef>
          </c:cat>
          <c:val>
            <c:numRef>
              <c:f>'DINAMICAS MEDIDAS'!$E$6:$I$6</c:f>
              <c:numCache>
                <c:formatCode>General</c:formatCode>
                <c:ptCount val="5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DF-4E25-BFAA-A2C10EAAB3F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1994432"/>
        <c:axId val="1067443824"/>
      </c:barChart>
      <c:catAx>
        <c:axId val="98199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7443824"/>
        <c:crosses val="autoZero"/>
        <c:auto val="1"/>
        <c:lblAlgn val="ctr"/>
        <c:lblOffset val="100"/>
        <c:noMultiLvlLbl val="0"/>
      </c:catAx>
      <c:valAx>
        <c:axId val="106744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819944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/>
              <a:t>Importancia</a:t>
            </a:r>
            <a:r>
              <a:rPr lang="es-ES" sz="1000" baseline="0"/>
              <a:t> de los criterios de selección de proyectos</a:t>
            </a:r>
            <a:endParaRPr lang="es-ES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2494664444316733E-2"/>
          <c:y val="7.3495954758232535E-2"/>
          <c:w val="0.93193355939996547"/>
          <c:h val="0.649509748781402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'DINAMICAS MEDIDAS'!$D$36</c:f>
              <c:strCache>
                <c:ptCount val="1"/>
                <c:pt idx="0">
                  <c:v>1-importancia muy baja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MEDIDAS'!$E$35:$M$35</c:f>
              <c:strCache>
                <c:ptCount val="9"/>
                <c:pt idx="0">
                  <c:v>Contribución a objetivos de estrategia</c:v>
                </c:pt>
                <c:pt idx="1">
                  <c:v>Contribución al empleo</c:v>
                </c:pt>
                <c:pt idx="2">
                  <c:v>Carácter innovador</c:v>
                </c:pt>
                <c:pt idx="3">
                  <c:v>Aprovechamiento de los factores productivos</c:v>
                </c:pt>
                <c:pt idx="4">
                  <c:v>Perfil del solicitante</c:v>
                </c:pt>
                <c:pt idx="5">
                  <c:v>Contribución al desarrollo sostenible</c:v>
                </c:pt>
                <c:pt idx="6">
                  <c:v>Contribuciópn a la igualdad de género y oportunidades</c:v>
                </c:pt>
                <c:pt idx="7">
                  <c:v>Ubicación del proyecto</c:v>
                </c:pt>
                <c:pt idx="8">
                  <c:v>Inversión del proyecto</c:v>
                </c:pt>
              </c:strCache>
            </c:strRef>
          </c:cat>
          <c:val>
            <c:numRef>
              <c:f>'DINAMICAS MEDIDAS'!$E$36:$M$36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5-49A2-840E-FD54358C6B22}"/>
            </c:ext>
          </c:extLst>
        </c:ser>
        <c:ser>
          <c:idx val="1"/>
          <c:order val="1"/>
          <c:tx>
            <c:strRef>
              <c:f>'DINAMICAS MEDIDAS'!$D$37</c:f>
              <c:strCache>
                <c:ptCount val="1"/>
                <c:pt idx="0">
                  <c:v>2-importancia baja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MEDIDAS'!$E$35:$M$35</c:f>
              <c:strCache>
                <c:ptCount val="9"/>
                <c:pt idx="0">
                  <c:v>Contribución a objetivos de estrategia</c:v>
                </c:pt>
                <c:pt idx="1">
                  <c:v>Contribución al empleo</c:v>
                </c:pt>
                <c:pt idx="2">
                  <c:v>Carácter innovador</c:v>
                </c:pt>
                <c:pt idx="3">
                  <c:v>Aprovechamiento de los factores productivos</c:v>
                </c:pt>
                <c:pt idx="4">
                  <c:v>Perfil del solicitante</c:v>
                </c:pt>
                <c:pt idx="5">
                  <c:v>Contribución al desarrollo sostenible</c:v>
                </c:pt>
                <c:pt idx="6">
                  <c:v>Contribuciópn a la igualdad de género y oportunidades</c:v>
                </c:pt>
                <c:pt idx="7">
                  <c:v>Ubicación del proyecto</c:v>
                </c:pt>
                <c:pt idx="8">
                  <c:v>Inversión del proyecto</c:v>
                </c:pt>
              </c:strCache>
            </c:strRef>
          </c:cat>
          <c:val>
            <c:numRef>
              <c:f>'DINAMICAS MEDIDAS'!$E$37:$M$37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15-49A2-840E-FD54358C6B22}"/>
            </c:ext>
          </c:extLst>
        </c:ser>
        <c:ser>
          <c:idx val="2"/>
          <c:order val="2"/>
          <c:tx>
            <c:strRef>
              <c:f>'DINAMICAS MEDIDAS'!$D$38</c:f>
              <c:strCache>
                <c:ptCount val="1"/>
                <c:pt idx="0">
                  <c:v>3-importancia media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'DINAMICAS MEDIDAS'!$E$35:$M$35</c:f>
              <c:strCache>
                <c:ptCount val="9"/>
                <c:pt idx="0">
                  <c:v>Contribución a objetivos de estrategia</c:v>
                </c:pt>
                <c:pt idx="1">
                  <c:v>Contribución al empleo</c:v>
                </c:pt>
                <c:pt idx="2">
                  <c:v>Carácter innovador</c:v>
                </c:pt>
                <c:pt idx="3">
                  <c:v>Aprovechamiento de los factores productivos</c:v>
                </c:pt>
                <c:pt idx="4">
                  <c:v>Perfil del solicitante</c:v>
                </c:pt>
                <c:pt idx="5">
                  <c:v>Contribución al desarrollo sostenible</c:v>
                </c:pt>
                <c:pt idx="6">
                  <c:v>Contribuciópn a la igualdad de género y oportunidades</c:v>
                </c:pt>
                <c:pt idx="7">
                  <c:v>Ubicación del proyecto</c:v>
                </c:pt>
                <c:pt idx="8">
                  <c:v>Inversión del proyecto</c:v>
                </c:pt>
              </c:strCache>
            </c:strRef>
          </c:cat>
          <c:val>
            <c:numRef>
              <c:f>'DINAMICAS MEDIDAS'!$E$38:$M$38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15-49A2-840E-FD54358C6B22}"/>
            </c:ext>
          </c:extLst>
        </c:ser>
        <c:ser>
          <c:idx val="3"/>
          <c:order val="3"/>
          <c:tx>
            <c:strRef>
              <c:f>'DINAMICAS MEDIDAS'!$D$39</c:f>
              <c:strCache>
                <c:ptCount val="1"/>
                <c:pt idx="0">
                  <c:v>4-importancia alta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MEDIDAS'!$E$35:$M$35</c:f>
              <c:strCache>
                <c:ptCount val="9"/>
                <c:pt idx="0">
                  <c:v>Contribución a objetivos de estrategia</c:v>
                </c:pt>
                <c:pt idx="1">
                  <c:v>Contribución al empleo</c:v>
                </c:pt>
                <c:pt idx="2">
                  <c:v>Carácter innovador</c:v>
                </c:pt>
                <c:pt idx="3">
                  <c:v>Aprovechamiento de los factores productivos</c:v>
                </c:pt>
                <c:pt idx="4">
                  <c:v>Perfil del solicitante</c:v>
                </c:pt>
                <c:pt idx="5">
                  <c:v>Contribución al desarrollo sostenible</c:v>
                </c:pt>
                <c:pt idx="6">
                  <c:v>Contribuciópn a la igualdad de género y oportunidades</c:v>
                </c:pt>
                <c:pt idx="7">
                  <c:v>Ubicación del proyecto</c:v>
                </c:pt>
                <c:pt idx="8">
                  <c:v>Inversión del proyecto</c:v>
                </c:pt>
              </c:strCache>
            </c:strRef>
          </c:cat>
          <c:val>
            <c:numRef>
              <c:f>'DINAMICAS MEDIDAS'!$E$39:$M$39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15-49A2-840E-FD54358C6B22}"/>
            </c:ext>
          </c:extLst>
        </c:ser>
        <c:ser>
          <c:idx val="4"/>
          <c:order val="4"/>
          <c:tx>
            <c:strRef>
              <c:f>'DINAMICAS MEDIDAS'!$D$40</c:f>
              <c:strCache>
                <c:ptCount val="1"/>
                <c:pt idx="0">
                  <c:v>5-importancia muy alta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MEDIDAS'!$E$35:$M$35</c:f>
              <c:strCache>
                <c:ptCount val="9"/>
                <c:pt idx="0">
                  <c:v>Contribución a objetivos de estrategia</c:v>
                </c:pt>
                <c:pt idx="1">
                  <c:v>Contribución al empleo</c:v>
                </c:pt>
                <c:pt idx="2">
                  <c:v>Carácter innovador</c:v>
                </c:pt>
                <c:pt idx="3">
                  <c:v>Aprovechamiento de los factores productivos</c:v>
                </c:pt>
                <c:pt idx="4">
                  <c:v>Perfil del solicitante</c:v>
                </c:pt>
                <c:pt idx="5">
                  <c:v>Contribución al desarrollo sostenible</c:v>
                </c:pt>
                <c:pt idx="6">
                  <c:v>Contribuciópn a la igualdad de género y oportunidades</c:v>
                </c:pt>
                <c:pt idx="7">
                  <c:v>Ubicación del proyecto</c:v>
                </c:pt>
                <c:pt idx="8">
                  <c:v>Inversión del proyecto</c:v>
                </c:pt>
              </c:strCache>
            </c:strRef>
          </c:cat>
          <c:val>
            <c:numRef>
              <c:f>'DINAMICAS MEDIDAS'!$E$40:$M$40</c:f>
              <c:numCache>
                <c:formatCode>General</c:formatCode>
                <c:ptCount val="9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15-49A2-840E-FD54358C6B2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93"/>
        <c:overlap val="-48"/>
        <c:axId val="981994432"/>
        <c:axId val="1067443824"/>
      </c:barChart>
      <c:catAx>
        <c:axId val="98199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7443824"/>
        <c:crosses val="autoZero"/>
        <c:auto val="1"/>
        <c:lblAlgn val="ctr"/>
        <c:lblOffset val="100"/>
        <c:noMultiLvlLbl val="0"/>
      </c:catAx>
      <c:valAx>
        <c:axId val="106744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81994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/>
              <a:t>Importancia</a:t>
            </a:r>
            <a:r>
              <a:rPr lang="es-ES" sz="1000" baseline="0"/>
              <a:t> de los criterios de selección de proyectos</a:t>
            </a:r>
            <a:endParaRPr lang="es-ES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2494664444316733E-2"/>
          <c:y val="7.3495954758232535E-2"/>
          <c:w val="0.93193355939996547"/>
          <c:h val="0.649509748781402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'DINAMICAS MEDIDAS'!$D$129</c:f>
              <c:strCache>
                <c:ptCount val="1"/>
                <c:pt idx="0">
                  <c:v>1- Nada importante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MEDIDAS'!$E$128:$M$128</c:f>
              <c:strCache>
                <c:ptCount val="9"/>
                <c:pt idx="0">
                  <c:v>Propietarios de buques y armadores</c:v>
                </c:pt>
                <c:pt idx="1">
                  <c:v>Trabajadores asalariados del sector pesquero</c:v>
                </c:pt>
                <c:pt idx="2">
                  <c:v>Familiares de trabajadores autónomos y asalariados del sector pesquero</c:v>
                </c:pt>
                <c:pt idx="3">
                  <c:v>Empresas de transformación y/o comercialización de productos de la pesca</c:v>
                </c:pt>
                <c:pt idx="4">
                  <c:v>Cofradías de Pescadores</c:v>
                </c:pt>
                <c:pt idx="5">
                  <c:v>Otras organizaciones de armadores y/o pescadores</c:v>
                </c:pt>
                <c:pt idx="6">
                  <c:v>Organizaciones y asociaciones de transformadores y/o comercializadores</c:v>
                </c:pt>
                <c:pt idx="7">
                  <c:v>Otras asociaciones</c:v>
                </c:pt>
                <c:pt idx="8">
                  <c:v>Entidades Locales</c:v>
                </c:pt>
              </c:strCache>
            </c:strRef>
          </c:cat>
          <c:val>
            <c:numRef>
              <c:f>'DINAMICAS MEDIDAS'!$E$129:$M$129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E-4013-943E-9C64DB0983B3}"/>
            </c:ext>
          </c:extLst>
        </c:ser>
        <c:ser>
          <c:idx val="1"/>
          <c:order val="1"/>
          <c:tx>
            <c:strRef>
              <c:f>'DINAMICAS MEDIDAS'!$D$130</c:f>
              <c:strCache>
                <c:ptCount val="1"/>
                <c:pt idx="0">
                  <c:v>2- Poco importante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MEDIDAS'!$E$128:$M$128</c:f>
              <c:strCache>
                <c:ptCount val="9"/>
                <c:pt idx="0">
                  <c:v>Propietarios de buques y armadores</c:v>
                </c:pt>
                <c:pt idx="1">
                  <c:v>Trabajadores asalariados del sector pesquero</c:v>
                </c:pt>
                <c:pt idx="2">
                  <c:v>Familiares de trabajadores autónomos y asalariados del sector pesquero</c:v>
                </c:pt>
                <c:pt idx="3">
                  <c:v>Empresas de transformación y/o comercialización de productos de la pesca</c:v>
                </c:pt>
                <c:pt idx="4">
                  <c:v>Cofradías de Pescadores</c:v>
                </c:pt>
                <c:pt idx="5">
                  <c:v>Otras organizaciones de armadores y/o pescadores</c:v>
                </c:pt>
                <c:pt idx="6">
                  <c:v>Organizaciones y asociaciones de transformadores y/o comercializadores</c:v>
                </c:pt>
                <c:pt idx="7">
                  <c:v>Otras asociaciones</c:v>
                </c:pt>
                <c:pt idx="8">
                  <c:v>Entidades Locales</c:v>
                </c:pt>
              </c:strCache>
            </c:strRef>
          </c:cat>
          <c:val>
            <c:numRef>
              <c:f>'DINAMICAS MEDIDAS'!$E$130:$M$130</c:f>
              <c:numCache>
                <c:formatCode>General</c:formatCode>
                <c:ptCount val="9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E-4013-943E-9C64DB0983B3}"/>
            </c:ext>
          </c:extLst>
        </c:ser>
        <c:ser>
          <c:idx val="2"/>
          <c:order val="2"/>
          <c:tx>
            <c:strRef>
              <c:f>'DINAMICAS MEDIDAS'!$D$131</c:f>
              <c:strCache>
                <c:ptCount val="1"/>
                <c:pt idx="0">
                  <c:v>3- Bastante importante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'DINAMICAS MEDIDAS'!$E$128:$M$128</c:f>
              <c:strCache>
                <c:ptCount val="9"/>
                <c:pt idx="0">
                  <c:v>Propietarios de buques y armadores</c:v>
                </c:pt>
                <c:pt idx="1">
                  <c:v>Trabajadores asalariados del sector pesquero</c:v>
                </c:pt>
                <c:pt idx="2">
                  <c:v>Familiares de trabajadores autónomos y asalariados del sector pesquero</c:v>
                </c:pt>
                <c:pt idx="3">
                  <c:v>Empresas de transformación y/o comercialización de productos de la pesca</c:v>
                </c:pt>
                <c:pt idx="4">
                  <c:v>Cofradías de Pescadores</c:v>
                </c:pt>
                <c:pt idx="5">
                  <c:v>Otras organizaciones de armadores y/o pescadores</c:v>
                </c:pt>
                <c:pt idx="6">
                  <c:v>Organizaciones y asociaciones de transformadores y/o comercializadores</c:v>
                </c:pt>
                <c:pt idx="7">
                  <c:v>Otras asociaciones</c:v>
                </c:pt>
                <c:pt idx="8">
                  <c:v>Entidades Locales</c:v>
                </c:pt>
              </c:strCache>
            </c:strRef>
          </c:cat>
          <c:val>
            <c:numRef>
              <c:f>'DINAMICAS MEDIDAS'!$E$131:$M$131</c:f>
              <c:numCache>
                <c:formatCode>General</c:formatCode>
                <c:ptCount val="9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E-4013-943E-9C64DB0983B3}"/>
            </c:ext>
          </c:extLst>
        </c:ser>
        <c:ser>
          <c:idx val="3"/>
          <c:order val="3"/>
          <c:tx>
            <c:strRef>
              <c:f>'DINAMICAS MEDIDAS'!$D$132</c:f>
              <c:strCache>
                <c:ptCount val="1"/>
                <c:pt idx="0">
                  <c:v>4- Muy importante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MEDIDAS'!$E$128:$M$128</c:f>
              <c:strCache>
                <c:ptCount val="9"/>
                <c:pt idx="0">
                  <c:v>Propietarios de buques y armadores</c:v>
                </c:pt>
                <c:pt idx="1">
                  <c:v>Trabajadores asalariados del sector pesquero</c:v>
                </c:pt>
                <c:pt idx="2">
                  <c:v>Familiares de trabajadores autónomos y asalariados del sector pesquero</c:v>
                </c:pt>
                <c:pt idx="3">
                  <c:v>Empresas de transformación y/o comercialización de productos de la pesca</c:v>
                </c:pt>
                <c:pt idx="4">
                  <c:v>Cofradías de Pescadores</c:v>
                </c:pt>
                <c:pt idx="5">
                  <c:v>Otras organizaciones de armadores y/o pescadores</c:v>
                </c:pt>
                <c:pt idx="6">
                  <c:v>Organizaciones y asociaciones de transformadores y/o comercializadores</c:v>
                </c:pt>
                <c:pt idx="7">
                  <c:v>Otras asociaciones</c:v>
                </c:pt>
                <c:pt idx="8">
                  <c:v>Entidades Locales</c:v>
                </c:pt>
              </c:strCache>
            </c:strRef>
          </c:cat>
          <c:val>
            <c:numRef>
              <c:f>'DINAMICAS MEDIDAS'!$E$132:$M$132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2E-4013-943E-9C64DB0983B3}"/>
            </c:ext>
          </c:extLst>
        </c:ser>
        <c:ser>
          <c:idx val="4"/>
          <c:order val="4"/>
          <c:tx>
            <c:strRef>
              <c:f>'DINAMICAS MEDIDAS'!$D$133</c:f>
              <c:strCache>
                <c:ptCount val="1"/>
                <c:pt idx="0">
                  <c:v>5- Absolútamente importante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MEDIDAS'!$E$128:$M$128</c:f>
              <c:strCache>
                <c:ptCount val="9"/>
                <c:pt idx="0">
                  <c:v>Propietarios de buques y armadores</c:v>
                </c:pt>
                <c:pt idx="1">
                  <c:v>Trabajadores asalariados del sector pesquero</c:v>
                </c:pt>
                <c:pt idx="2">
                  <c:v>Familiares de trabajadores autónomos y asalariados del sector pesquero</c:v>
                </c:pt>
                <c:pt idx="3">
                  <c:v>Empresas de transformación y/o comercialización de productos de la pesca</c:v>
                </c:pt>
                <c:pt idx="4">
                  <c:v>Cofradías de Pescadores</c:v>
                </c:pt>
                <c:pt idx="5">
                  <c:v>Otras organizaciones de armadores y/o pescadores</c:v>
                </c:pt>
                <c:pt idx="6">
                  <c:v>Organizaciones y asociaciones de transformadores y/o comercializadores</c:v>
                </c:pt>
                <c:pt idx="7">
                  <c:v>Otras asociaciones</c:v>
                </c:pt>
                <c:pt idx="8">
                  <c:v>Entidades Locales</c:v>
                </c:pt>
              </c:strCache>
            </c:strRef>
          </c:cat>
          <c:val>
            <c:numRef>
              <c:f>'DINAMICAS MEDIDAS'!$E$133:$M$133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E-4013-943E-9C64DB0983B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93"/>
        <c:overlap val="-48"/>
        <c:axId val="981994432"/>
        <c:axId val="1067443824"/>
      </c:barChart>
      <c:catAx>
        <c:axId val="98199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7443824"/>
        <c:crosses val="autoZero"/>
        <c:auto val="1"/>
        <c:lblAlgn val="ctr"/>
        <c:lblOffset val="100"/>
        <c:noMultiLvlLbl val="0"/>
      </c:catAx>
      <c:valAx>
        <c:axId val="106744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81994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/>
              <a:t>Importancia</a:t>
            </a:r>
            <a:r>
              <a:rPr lang="es-ES" sz="1000" baseline="0"/>
              <a:t> de las medidas de ayuda</a:t>
            </a:r>
            <a:endParaRPr lang="es-ES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'DINAMICAS MEDIDAS'!$D$6</c:f>
              <c:strCache>
                <c:ptCount val="1"/>
                <c:pt idx="0">
                  <c:v>5-importancia muy alta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MEDIDAS'!$E$1:$I$1</c:f>
              <c:strCache>
                <c:ptCount val="5"/>
                <c:pt idx="0">
                  <c:v>MEDIA 1</c:v>
                </c:pt>
                <c:pt idx="1">
                  <c:v>MEDIDA 2</c:v>
                </c:pt>
                <c:pt idx="2">
                  <c:v>MEDIDA 3</c:v>
                </c:pt>
                <c:pt idx="3">
                  <c:v>MEDIDA 4</c:v>
                </c:pt>
                <c:pt idx="4">
                  <c:v>MEDIDA 5</c:v>
                </c:pt>
              </c:strCache>
            </c:strRef>
          </c:cat>
          <c:val>
            <c:numRef>
              <c:f>'DINAMICAS MEDIDAS'!$E$6:$I$6</c:f>
              <c:numCache>
                <c:formatCode>General</c:formatCode>
                <c:ptCount val="5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3D-4865-B064-B2E821DF2389}"/>
            </c:ext>
          </c:extLst>
        </c:ser>
        <c:ser>
          <c:idx val="3"/>
          <c:order val="1"/>
          <c:tx>
            <c:strRef>
              <c:f>'DINAMICAS MEDIDAS'!$D$5</c:f>
              <c:strCache>
                <c:ptCount val="1"/>
                <c:pt idx="0">
                  <c:v>4-importancia alta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MEDIDAS'!$E$1:$I$1</c:f>
              <c:strCache>
                <c:ptCount val="5"/>
                <c:pt idx="0">
                  <c:v>MEDIA 1</c:v>
                </c:pt>
                <c:pt idx="1">
                  <c:v>MEDIDA 2</c:v>
                </c:pt>
                <c:pt idx="2">
                  <c:v>MEDIDA 3</c:v>
                </c:pt>
                <c:pt idx="3">
                  <c:v>MEDIDA 4</c:v>
                </c:pt>
                <c:pt idx="4">
                  <c:v>MEDIDA 5</c:v>
                </c:pt>
              </c:strCache>
            </c:strRef>
          </c:cat>
          <c:val>
            <c:numRef>
              <c:f>'DINAMICAS MEDIDAS'!$E$5:$I$5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3D-4865-B064-B2E821DF2389}"/>
            </c:ext>
          </c:extLst>
        </c:ser>
        <c:ser>
          <c:idx val="2"/>
          <c:order val="2"/>
          <c:tx>
            <c:strRef>
              <c:f>'DINAMICAS MEDIDAS'!$D$4</c:f>
              <c:strCache>
                <c:ptCount val="1"/>
                <c:pt idx="0">
                  <c:v>3-importancia media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MEDIDAS'!$E$1:$I$1</c:f>
              <c:strCache>
                <c:ptCount val="5"/>
                <c:pt idx="0">
                  <c:v>MEDIA 1</c:v>
                </c:pt>
                <c:pt idx="1">
                  <c:v>MEDIDA 2</c:v>
                </c:pt>
                <c:pt idx="2">
                  <c:v>MEDIDA 3</c:v>
                </c:pt>
                <c:pt idx="3">
                  <c:v>MEDIDA 4</c:v>
                </c:pt>
                <c:pt idx="4">
                  <c:v>MEDIDA 5</c:v>
                </c:pt>
              </c:strCache>
            </c:strRef>
          </c:cat>
          <c:val>
            <c:numRef>
              <c:f>'DINAMICAS MEDIDAS'!$E$4:$I$4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3D-4865-B064-B2E821DF2389}"/>
            </c:ext>
          </c:extLst>
        </c:ser>
        <c:ser>
          <c:idx val="1"/>
          <c:order val="3"/>
          <c:tx>
            <c:strRef>
              <c:f>'DINAMICAS MEDIDAS'!$D$3</c:f>
              <c:strCache>
                <c:ptCount val="1"/>
                <c:pt idx="0">
                  <c:v>2-importancia baja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MEDIDAS'!$E$1:$I$1</c:f>
              <c:strCache>
                <c:ptCount val="5"/>
                <c:pt idx="0">
                  <c:v>MEDIA 1</c:v>
                </c:pt>
                <c:pt idx="1">
                  <c:v>MEDIDA 2</c:v>
                </c:pt>
                <c:pt idx="2">
                  <c:v>MEDIDA 3</c:v>
                </c:pt>
                <c:pt idx="3">
                  <c:v>MEDIDA 4</c:v>
                </c:pt>
                <c:pt idx="4">
                  <c:v>MEDIDA 5</c:v>
                </c:pt>
              </c:strCache>
            </c:strRef>
          </c:cat>
          <c:val>
            <c:numRef>
              <c:f>'DINAMICAS MEDIDAS'!$E$3:$I$3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3D-4865-B064-B2E821DF2389}"/>
            </c:ext>
          </c:extLst>
        </c:ser>
        <c:ser>
          <c:idx val="0"/>
          <c:order val="4"/>
          <c:tx>
            <c:strRef>
              <c:f>'DINAMICAS MEDIDAS'!$D$2</c:f>
              <c:strCache>
                <c:ptCount val="1"/>
                <c:pt idx="0">
                  <c:v>1-importancia muy baja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MEDIDAS'!$E$1:$I$1</c:f>
              <c:strCache>
                <c:ptCount val="5"/>
                <c:pt idx="0">
                  <c:v>MEDIA 1</c:v>
                </c:pt>
                <c:pt idx="1">
                  <c:v>MEDIDA 2</c:v>
                </c:pt>
                <c:pt idx="2">
                  <c:v>MEDIDA 3</c:v>
                </c:pt>
                <c:pt idx="3">
                  <c:v>MEDIDA 4</c:v>
                </c:pt>
                <c:pt idx="4">
                  <c:v>MEDIDA 5</c:v>
                </c:pt>
              </c:strCache>
            </c:strRef>
          </c:cat>
          <c:val>
            <c:numRef>
              <c:f>'DINAMICAS MEDIDAS'!$E$2:$I$2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D-4865-B064-B2E821DF238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1994432"/>
        <c:axId val="1067443824"/>
      </c:barChart>
      <c:catAx>
        <c:axId val="98199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7443824"/>
        <c:crosses val="autoZero"/>
        <c:auto val="1"/>
        <c:lblAlgn val="ctr"/>
        <c:lblOffset val="100"/>
        <c:noMultiLvlLbl val="0"/>
      </c:catAx>
      <c:valAx>
        <c:axId val="106744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819944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/>
              <a:t>Importancia</a:t>
            </a:r>
            <a:r>
              <a:rPr lang="es-ES" sz="1000" baseline="0"/>
              <a:t> de los criterios de selección de proyectos</a:t>
            </a:r>
            <a:endParaRPr lang="es-ES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2494664444316733E-2"/>
          <c:y val="7.3495954758232535E-2"/>
          <c:w val="0.93193355939996547"/>
          <c:h val="0.649509748781402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'DINAMICAS MEDIDAS'!$D$36</c:f>
              <c:strCache>
                <c:ptCount val="1"/>
                <c:pt idx="0">
                  <c:v>1-importancia muy baja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MEDIDAS'!$E$35:$M$35</c:f>
              <c:strCache>
                <c:ptCount val="9"/>
                <c:pt idx="0">
                  <c:v>Contribución a objetivos de estrategia</c:v>
                </c:pt>
                <c:pt idx="1">
                  <c:v>Contribución al empleo</c:v>
                </c:pt>
                <c:pt idx="2">
                  <c:v>Carácter innovador</c:v>
                </c:pt>
                <c:pt idx="3">
                  <c:v>Aprovechamiento de los factores productivos</c:v>
                </c:pt>
                <c:pt idx="4">
                  <c:v>Perfil del solicitante</c:v>
                </c:pt>
                <c:pt idx="5">
                  <c:v>Contribución al desarrollo sostenible</c:v>
                </c:pt>
                <c:pt idx="6">
                  <c:v>Contribuciópn a la igualdad de género y oportunidades</c:v>
                </c:pt>
                <c:pt idx="7">
                  <c:v>Ubicación del proyecto</c:v>
                </c:pt>
                <c:pt idx="8">
                  <c:v>Inversión del proyecto</c:v>
                </c:pt>
              </c:strCache>
            </c:strRef>
          </c:cat>
          <c:val>
            <c:numRef>
              <c:f>'DINAMICAS MEDIDAS'!$E$36:$M$36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D-466E-AF74-047F19145516}"/>
            </c:ext>
          </c:extLst>
        </c:ser>
        <c:ser>
          <c:idx val="1"/>
          <c:order val="1"/>
          <c:tx>
            <c:strRef>
              <c:f>'DINAMICAS MEDIDAS'!$D$37</c:f>
              <c:strCache>
                <c:ptCount val="1"/>
                <c:pt idx="0">
                  <c:v>2-importancia baja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MEDIDAS'!$E$35:$M$35</c:f>
              <c:strCache>
                <c:ptCount val="9"/>
                <c:pt idx="0">
                  <c:v>Contribución a objetivos de estrategia</c:v>
                </c:pt>
                <c:pt idx="1">
                  <c:v>Contribución al empleo</c:v>
                </c:pt>
                <c:pt idx="2">
                  <c:v>Carácter innovador</c:v>
                </c:pt>
                <c:pt idx="3">
                  <c:v>Aprovechamiento de los factores productivos</c:v>
                </c:pt>
                <c:pt idx="4">
                  <c:v>Perfil del solicitante</c:v>
                </c:pt>
                <c:pt idx="5">
                  <c:v>Contribución al desarrollo sostenible</c:v>
                </c:pt>
                <c:pt idx="6">
                  <c:v>Contribuciópn a la igualdad de género y oportunidades</c:v>
                </c:pt>
                <c:pt idx="7">
                  <c:v>Ubicación del proyecto</c:v>
                </c:pt>
                <c:pt idx="8">
                  <c:v>Inversión del proyecto</c:v>
                </c:pt>
              </c:strCache>
            </c:strRef>
          </c:cat>
          <c:val>
            <c:numRef>
              <c:f>'DINAMICAS MEDIDAS'!$E$37:$M$37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D-466E-AF74-047F19145516}"/>
            </c:ext>
          </c:extLst>
        </c:ser>
        <c:ser>
          <c:idx val="2"/>
          <c:order val="2"/>
          <c:tx>
            <c:strRef>
              <c:f>'DINAMICAS MEDIDAS'!$D$38</c:f>
              <c:strCache>
                <c:ptCount val="1"/>
                <c:pt idx="0">
                  <c:v>3-importancia media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'DINAMICAS MEDIDAS'!$E$35:$M$35</c:f>
              <c:strCache>
                <c:ptCount val="9"/>
                <c:pt idx="0">
                  <c:v>Contribución a objetivos de estrategia</c:v>
                </c:pt>
                <c:pt idx="1">
                  <c:v>Contribución al empleo</c:v>
                </c:pt>
                <c:pt idx="2">
                  <c:v>Carácter innovador</c:v>
                </c:pt>
                <c:pt idx="3">
                  <c:v>Aprovechamiento de los factores productivos</c:v>
                </c:pt>
                <c:pt idx="4">
                  <c:v>Perfil del solicitante</c:v>
                </c:pt>
                <c:pt idx="5">
                  <c:v>Contribución al desarrollo sostenible</c:v>
                </c:pt>
                <c:pt idx="6">
                  <c:v>Contribuciópn a la igualdad de género y oportunidades</c:v>
                </c:pt>
                <c:pt idx="7">
                  <c:v>Ubicación del proyecto</c:v>
                </c:pt>
                <c:pt idx="8">
                  <c:v>Inversión del proyecto</c:v>
                </c:pt>
              </c:strCache>
            </c:strRef>
          </c:cat>
          <c:val>
            <c:numRef>
              <c:f>'DINAMICAS MEDIDAS'!$E$38:$M$38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D-466E-AF74-047F19145516}"/>
            </c:ext>
          </c:extLst>
        </c:ser>
        <c:ser>
          <c:idx val="3"/>
          <c:order val="3"/>
          <c:tx>
            <c:strRef>
              <c:f>'DINAMICAS MEDIDAS'!$D$39</c:f>
              <c:strCache>
                <c:ptCount val="1"/>
                <c:pt idx="0">
                  <c:v>4-importancia alta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MEDIDAS'!$E$35:$M$35</c:f>
              <c:strCache>
                <c:ptCount val="9"/>
                <c:pt idx="0">
                  <c:v>Contribución a objetivos de estrategia</c:v>
                </c:pt>
                <c:pt idx="1">
                  <c:v>Contribución al empleo</c:v>
                </c:pt>
                <c:pt idx="2">
                  <c:v>Carácter innovador</c:v>
                </c:pt>
                <c:pt idx="3">
                  <c:v>Aprovechamiento de los factores productivos</c:v>
                </c:pt>
                <c:pt idx="4">
                  <c:v>Perfil del solicitante</c:v>
                </c:pt>
                <c:pt idx="5">
                  <c:v>Contribución al desarrollo sostenible</c:v>
                </c:pt>
                <c:pt idx="6">
                  <c:v>Contribuciópn a la igualdad de género y oportunidades</c:v>
                </c:pt>
                <c:pt idx="7">
                  <c:v>Ubicación del proyecto</c:v>
                </c:pt>
                <c:pt idx="8">
                  <c:v>Inversión del proyecto</c:v>
                </c:pt>
              </c:strCache>
            </c:strRef>
          </c:cat>
          <c:val>
            <c:numRef>
              <c:f>'DINAMICAS MEDIDAS'!$E$39:$M$39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AD-466E-AF74-047F19145516}"/>
            </c:ext>
          </c:extLst>
        </c:ser>
        <c:ser>
          <c:idx val="4"/>
          <c:order val="4"/>
          <c:tx>
            <c:strRef>
              <c:f>'DINAMICAS MEDIDAS'!$D$40</c:f>
              <c:strCache>
                <c:ptCount val="1"/>
                <c:pt idx="0">
                  <c:v>5-importancia muy alta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'DINAMICAS MEDIDAS'!$E$35:$M$35</c:f>
              <c:strCache>
                <c:ptCount val="9"/>
                <c:pt idx="0">
                  <c:v>Contribución a objetivos de estrategia</c:v>
                </c:pt>
                <c:pt idx="1">
                  <c:v>Contribución al empleo</c:v>
                </c:pt>
                <c:pt idx="2">
                  <c:v>Carácter innovador</c:v>
                </c:pt>
                <c:pt idx="3">
                  <c:v>Aprovechamiento de los factores productivos</c:v>
                </c:pt>
                <c:pt idx="4">
                  <c:v>Perfil del solicitante</c:v>
                </c:pt>
                <c:pt idx="5">
                  <c:v>Contribución al desarrollo sostenible</c:v>
                </c:pt>
                <c:pt idx="6">
                  <c:v>Contribuciópn a la igualdad de género y oportunidades</c:v>
                </c:pt>
                <c:pt idx="7">
                  <c:v>Ubicación del proyecto</c:v>
                </c:pt>
                <c:pt idx="8">
                  <c:v>Inversión del proyecto</c:v>
                </c:pt>
              </c:strCache>
            </c:strRef>
          </c:cat>
          <c:val>
            <c:numRef>
              <c:f>'DINAMICAS MEDIDAS'!$E$40:$M$40</c:f>
              <c:numCache>
                <c:formatCode>General</c:formatCode>
                <c:ptCount val="9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AD-466E-AF74-047F191455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93"/>
        <c:overlap val="-48"/>
        <c:axId val="981994432"/>
        <c:axId val="1067443824"/>
      </c:barChart>
      <c:catAx>
        <c:axId val="98199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7443824"/>
        <c:crosses val="autoZero"/>
        <c:auto val="1"/>
        <c:lblAlgn val="ctr"/>
        <c:lblOffset val="100"/>
        <c:noMultiLvlLbl val="0"/>
      </c:catAx>
      <c:valAx>
        <c:axId val="106744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81994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61</xdr:col>
      <xdr:colOff>495300</xdr:colOff>
      <xdr:row>117</xdr:row>
      <xdr:rowOff>114300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A16B8EAC-C7B1-5818-451F-8FDC420EB13C}"/>
            </a:ext>
          </a:extLst>
        </xdr:cNvPr>
        <xdr:cNvSpPr/>
      </xdr:nvSpPr>
      <xdr:spPr>
        <a:xfrm>
          <a:off x="0" y="0"/>
          <a:ext cx="46977300" cy="224028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ES" sz="1100"/>
        </a:p>
      </xdr:txBody>
    </xdr:sp>
    <xdr:clientData/>
  </xdr:twoCellAnchor>
  <xdr:twoCellAnchor>
    <xdr:from>
      <xdr:col>4</xdr:col>
      <xdr:colOff>426460</xdr:colOff>
      <xdr:row>3</xdr:row>
      <xdr:rowOff>94817</xdr:rowOff>
    </xdr:from>
    <xdr:to>
      <xdr:col>15</xdr:col>
      <xdr:colOff>456999</xdr:colOff>
      <xdr:row>46</xdr:row>
      <xdr:rowOff>23380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0554B03-776D-4D97-A8CF-85E9BDC2B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332513</xdr:colOff>
      <xdr:row>3</xdr:row>
      <xdr:rowOff>94817</xdr:rowOff>
    </xdr:from>
    <xdr:to>
      <xdr:col>26</xdr:col>
      <xdr:colOff>406347</xdr:colOff>
      <xdr:row>83</xdr:row>
      <xdr:rowOff>8226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0A14B87-42E3-41DF-8951-2AD943720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472356</xdr:colOff>
      <xdr:row>3</xdr:row>
      <xdr:rowOff>94817</xdr:rowOff>
    </xdr:from>
    <xdr:to>
      <xdr:col>37</xdr:col>
      <xdr:colOff>360020</xdr:colOff>
      <xdr:row>46</xdr:row>
      <xdr:rowOff>23380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8FA6681-468D-475E-978E-293F8B179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621725</xdr:colOff>
      <xdr:row>3</xdr:row>
      <xdr:rowOff>94817</xdr:rowOff>
    </xdr:from>
    <xdr:to>
      <xdr:col>48</xdr:col>
      <xdr:colOff>608969</xdr:colOff>
      <xdr:row>36</xdr:row>
      <xdr:rowOff>71004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259B1B6-9302-40B7-9561-590D8812B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173181</xdr:colOff>
      <xdr:row>3</xdr:row>
      <xdr:rowOff>173181</xdr:rowOff>
    </xdr:from>
    <xdr:to>
      <xdr:col>2</xdr:col>
      <xdr:colOff>551832</xdr:colOff>
      <xdr:row>17</xdr:row>
      <xdr:rowOff>30306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COMARCA 4">
              <a:extLst>
                <a:ext uri="{FF2B5EF4-FFF2-40B4-BE49-F238E27FC236}">
                  <a16:creationId xmlns:a16="http://schemas.microsoft.com/office/drawing/2014/main" id="{29D41608-1819-43F0-9DE3-ABDDB2A3BF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ARC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3181" y="744681"/>
              <a:ext cx="19026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173181</xdr:colOff>
      <xdr:row>31</xdr:row>
      <xdr:rowOff>103043</xdr:rowOff>
    </xdr:from>
    <xdr:to>
      <xdr:col>2</xdr:col>
      <xdr:colOff>477981</xdr:colOff>
      <xdr:row>44</xdr:row>
      <xdr:rowOff>150668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Edad 2">
              <a:extLst>
                <a:ext uri="{FF2B5EF4-FFF2-40B4-BE49-F238E27FC236}">
                  <a16:creationId xmlns:a16="http://schemas.microsoft.com/office/drawing/2014/main" id="{C7E580A6-E722-4A51-A52C-8EE9538612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dad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3181" y="6008543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207817</xdr:colOff>
      <xdr:row>17</xdr:row>
      <xdr:rowOff>172316</xdr:rowOff>
    </xdr:from>
    <xdr:to>
      <xdr:col>2</xdr:col>
      <xdr:colOff>512617</xdr:colOff>
      <xdr:row>31</xdr:row>
      <xdr:rowOff>29441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Tipo trabajador 3">
              <a:extLst>
                <a:ext uri="{FF2B5EF4-FFF2-40B4-BE49-F238E27FC236}">
                  <a16:creationId xmlns:a16="http://schemas.microsoft.com/office/drawing/2014/main" id="{21B1E965-260B-4F52-B492-0521E73B4E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trabajador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7817" y="3410816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61</xdr:col>
      <xdr:colOff>495300</xdr:colOff>
      <xdr:row>117</xdr:row>
      <xdr:rowOff>114300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6A79A3B-EFF7-4287-908C-E0B46F238E47}"/>
            </a:ext>
          </a:extLst>
        </xdr:cNvPr>
        <xdr:cNvSpPr/>
      </xdr:nvSpPr>
      <xdr:spPr>
        <a:xfrm>
          <a:off x="0" y="0"/>
          <a:ext cx="46977300" cy="224028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0</xdr:col>
      <xdr:colOff>0</xdr:colOff>
      <xdr:row>4</xdr:row>
      <xdr:rowOff>174047</xdr:rowOff>
    </xdr:from>
    <xdr:to>
      <xdr:col>2</xdr:col>
      <xdr:colOff>378651</xdr:colOff>
      <xdr:row>18</xdr:row>
      <xdr:rowOff>31172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COMARCA 3">
              <a:extLst>
                <a:ext uri="{FF2B5EF4-FFF2-40B4-BE49-F238E27FC236}">
                  <a16:creationId xmlns:a16="http://schemas.microsoft.com/office/drawing/2014/main" id="{EDF9C28C-097D-4CFD-9D20-33A89CF807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ARC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936047"/>
              <a:ext cx="19026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4</xdr:col>
      <xdr:colOff>759837</xdr:colOff>
      <xdr:row>3</xdr:row>
      <xdr:rowOff>75767</xdr:rowOff>
    </xdr:from>
    <xdr:to>
      <xdr:col>22</xdr:col>
      <xdr:colOff>235961</xdr:colOff>
      <xdr:row>17</xdr:row>
      <xdr:rowOff>151967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2101ADE-5265-4DD1-B981-7E1D4F058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759837</xdr:colOff>
      <xdr:row>18</xdr:row>
      <xdr:rowOff>32904</xdr:rowOff>
    </xdr:from>
    <xdr:to>
      <xdr:col>23</xdr:col>
      <xdr:colOff>21650</xdr:colOff>
      <xdr:row>34</xdr:row>
      <xdr:rowOff>185304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C6F15C0-8694-452B-B903-7AD42C190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759837</xdr:colOff>
      <xdr:row>34</xdr:row>
      <xdr:rowOff>161491</xdr:rowOff>
    </xdr:from>
    <xdr:to>
      <xdr:col>23</xdr:col>
      <xdr:colOff>212148</xdr:colOff>
      <xdr:row>51</xdr:row>
      <xdr:rowOff>123391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C87FF98-3BB5-499B-B99D-99F9B92BF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32</xdr:row>
      <xdr:rowOff>103909</xdr:rowOff>
    </xdr:from>
    <xdr:to>
      <xdr:col>2</xdr:col>
      <xdr:colOff>304800</xdr:colOff>
      <xdr:row>45</xdr:row>
      <xdr:rowOff>151534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Edad 1">
              <a:extLst>
                <a:ext uri="{FF2B5EF4-FFF2-40B4-BE49-F238E27FC236}">
                  <a16:creationId xmlns:a16="http://schemas.microsoft.com/office/drawing/2014/main" id="{BB591F58-AFD7-40E9-864B-E5E8DC7A55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dad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199909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34636</xdr:colOff>
      <xdr:row>18</xdr:row>
      <xdr:rowOff>173182</xdr:rowOff>
    </xdr:from>
    <xdr:to>
      <xdr:col>2</xdr:col>
      <xdr:colOff>339436</xdr:colOff>
      <xdr:row>32</xdr:row>
      <xdr:rowOff>30307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Tipo trabajador 2">
              <a:extLst>
                <a:ext uri="{FF2B5EF4-FFF2-40B4-BE49-F238E27FC236}">
                  <a16:creationId xmlns:a16="http://schemas.microsoft.com/office/drawing/2014/main" id="{2C113D80-1102-4BB4-B892-70AAD157D8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trabajador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636" y="3602182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314325</xdr:colOff>
      <xdr:row>6</xdr:row>
      <xdr:rowOff>66675</xdr:rowOff>
    </xdr:from>
    <xdr:to>
      <xdr:col>9</xdr:col>
      <xdr:colOff>2216976</xdr:colOff>
      <xdr:row>19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OMARCA 2">
              <a:extLst>
                <a:ext uri="{FF2B5EF4-FFF2-40B4-BE49-F238E27FC236}">
                  <a16:creationId xmlns:a16="http://schemas.microsoft.com/office/drawing/2014/main" id="{85A83DD7-3EA4-4F99-89BA-4C34D6537A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ARC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909861" y="1209675"/>
              <a:ext cx="19026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2</xdr:col>
      <xdr:colOff>1304925</xdr:colOff>
      <xdr:row>9</xdr:row>
      <xdr:rowOff>19050</xdr:rowOff>
    </xdr:from>
    <xdr:to>
      <xdr:col>9</xdr:col>
      <xdr:colOff>152400</xdr:colOff>
      <xdr:row>23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D74D168-9BE3-21C2-BA52-30BDE1965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42</xdr:row>
      <xdr:rowOff>0</xdr:rowOff>
    </xdr:from>
    <xdr:to>
      <xdr:col>12</xdr:col>
      <xdr:colOff>323850</xdr:colOff>
      <xdr:row>58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A404E99-B62A-4EBC-B972-8B9BE16D3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97</xdr:row>
      <xdr:rowOff>0</xdr:rowOff>
    </xdr:from>
    <xdr:to>
      <xdr:col>14</xdr:col>
      <xdr:colOff>1428750</xdr:colOff>
      <xdr:row>113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E738773-5005-45A9-AB26-BCD250D5A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1472045</xdr:colOff>
      <xdr:row>140</xdr:row>
      <xdr:rowOff>100445</xdr:rowOff>
    </xdr:from>
    <xdr:to>
      <xdr:col>7</xdr:col>
      <xdr:colOff>4087091</xdr:colOff>
      <xdr:row>154</xdr:row>
      <xdr:rowOff>176645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BFFB488-56B2-A19C-073F-0DAF335D8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300035</xdr:colOff>
      <xdr:row>35</xdr:row>
      <xdr:rowOff>95250</xdr:rowOff>
    </xdr:from>
    <xdr:to>
      <xdr:col>28</xdr:col>
      <xdr:colOff>3664324</xdr:colOff>
      <xdr:row>78</xdr:row>
      <xdr:rowOff>23813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790C0C-CE4B-0E73-4111-BB9794861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4130387</xdr:colOff>
      <xdr:row>2</xdr:row>
      <xdr:rowOff>0</xdr:rowOff>
    </xdr:from>
    <xdr:to>
      <xdr:col>29</xdr:col>
      <xdr:colOff>6633096</xdr:colOff>
      <xdr:row>81</xdr:row>
      <xdr:rowOff>103909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93FFFF9-C80C-436A-8B7B-7D20B868F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374506</xdr:colOff>
      <xdr:row>82</xdr:row>
      <xdr:rowOff>173181</xdr:rowOff>
    </xdr:from>
    <xdr:to>
      <xdr:col>28</xdr:col>
      <xdr:colOff>3595920</xdr:colOff>
      <xdr:row>125</xdr:row>
      <xdr:rowOff>101744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8B15559-0B1D-4777-A55B-ED00D4689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3714750</xdr:colOff>
      <xdr:row>84</xdr:row>
      <xdr:rowOff>23812</xdr:rowOff>
    </xdr:from>
    <xdr:to>
      <xdr:col>29</xdr:col>
      <xdr:colOff>6130869</xdr:colOff>
      <xdr:row>117</xdr:row>
      <xdr:rowOff>-1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219940E-E2AC-4162-B564-7B8F788AB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ermán" refreshedDate="45187.395266203705" backgroundQuery="1" createdVersion="8" refreshedVersion="8" minRefreshableVersion="3" recordCount="0" supportSubquery="1" supportAdvancedDrill="1" xr:uid="{EAA40908-C551-4B13-AB88-D6122C18F877}">
  <cacheSource type="external" connectionId="1"/>
  <cacheFields count="2">
    <cacheField name="[Tabla1].[Relevo generacional].[Relevo generacional]" caption="Relevo generacional" numFmtId="0" hierarchy="28" level="1">
      <sharedItems containsSemiMixedTypes="0" containsString="0" containsNumber="1" containsInteger="1" minValue="50" maxValue="2500" count="3">
        <n v="50"/>
        <n v="75"/>
        <n v="2500"/>
      </sharedItems>
      <extLst>
        <ext xmlns:x15="http://schemas.microsoft.com/office/spreadsheetml/2010/11/main" uri="{4F2E5C28-24EA-4eb8-9CBF-B6C8F9C3D259}">
          <x15:cachedUniqueNames>
            <x15:cachedUniqueName index="0" name="[Tabla1].[Relevo generacional].&amp;[50]"/>
            <x15:cachedUniqueName index="1" name="[Tabla1].[Relevo generacional].&amp;[75]"/>
            <x15:cachedUniqueName index="2" name="[Tabla1].[Relevo generacional].&amp;[2500]"/>
          </x15:cachedUniqueNames>
        </ext>
      </extLst>
    </cacheField>
    <cacheField name="[Measures].[Suma de Relevo generacional]" caption="Suma de Relevo generacional" numFmtId="0" hierarchy="82" level="32767"/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0" memberValueDatatype="130" unbalanced="0"/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2" memberValueDatatype="20" unbalanced="0">
      <fieldsUsage count="2">
        <fieldUsage x="-1"/>
        <fieldUsage x="0"/>
      </fieldsUsage>
    </cacheHierarchy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0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0" memberValueDatatype="130" unbalanced="0"/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289352" backgroundQuery="1" createdVersion="8" refreshedVersion="7" minRefreshableVersion="3" recordCount="0" supportSubquery="1" supportAdvancedDrill="1" xr:uid="{3F0A05A3-6105-47F1-A427-E20E1B9D0795}">
  <cacheSource type="external" connectionId="1"/>
  <cacheFields count="4">
    <cacheField name="[Measures].[Recuento de Contribución al empleo]" caption="Recuento de Contribución al empleo" numFmtId="0" hierarchy="61" level="32767"/>
    <cacheField name="[Tabla1].[Contribución al empleo].[Contribución al empleo]" caption="Contribución al empleo" numFmtId="0" hierarchy="11" level="1">
      <sharedItems count="3">
        <s v="2-importancia baja"/>
        <s v="4-importancia alta"/>
        <s v="5-importancia muy alta"/>
      </sharedItems>
    </cacheField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2" memberValueDatatype="130" unbalanced="0">
      <fieldsUsage count="2">
        <fieldUsage x="-1"/>
        <fieldUsage x="1"/>
      </fieldsUsage>
    </cacheHierarchy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3240743" backgroundQuery="1" createdVersion="8" refreshedVersion="7" minRefreshableVersion="3" recordCount="0" supportSubquery="1" supportAdvancedDrill="1" xr:uid="{C798917F-7BBF-4CF0-8211-02C9367A84FB}">
  <cacheSource type="external" connectionId="1"/>
  <cacheFields count="4">
    <cacheField name="[Measures].[Recuento de Carácter innovador]" caption="Recuento de Carácter innovador" numFmtId="0" hierarchy="62" level="32767"/>
    <cacheField name="[Tabla1].[Carácter innovador].[Carácter innovador]" caption="Carácter innovador" numFmtId="0" hierarchy="12" level="1">
      <sharedItems count="3">
        <s v="2-importancia baja"/>
        <s v="4-importancia alta"/>
        <s v="5-importancia muy alta"/>
      </sharedItems>
    </cacheField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2" memberValueDatatype="130" unbalanced="0">
      <fieldsUsage count="2">
        <fieldUsage x="-1"/>
        <fieldUsage x="1"/>
      </fieldsUsage>
    </cacheHierarchy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3587966" backgroundQuery="1" createdVersion="8" refreshedVersion="7" minRefreshableVersion="3" recordCount="0" supportSubquery="1" supportAdvancedDrill="1" xr:uid="{A65D72F0-2C15-4D10-A079-4D735F227F0A}">
  <cacheSource type="external" connectionId="1"/>
  <cacheFields count="4">
    <cacheField name="[Tabla1].[Contribución a objetivos de estrategia].[Contribución a objetivos de estrategia]" caption="Contribución a objetivos de estrategia" numFmtId="0" hierarchy="10" level="1">
      <sharedItems count="3">
        <s v="3-importancia media"/>
        <s v="4-importancia alta"/>
        <s v="5-importancia muy alta"/>
      </sharedItems>
    </cacheField>
    <cacheField name="[Measures].[Recuento de Contribución al empleo]" caption="Recuento de Contribución al empleo" numFmtId="0" hierarchy="61" level="32767"/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2" memberValueDatatype="130" unbalanced="0">
      <fieldsUsage count="2">
        <fieldUsage x="-1"/>
        <fieldUsage x="0"/>
      </fieldsUsage>
    </cacheHierarchy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3935182" backgroundQuery="1" createdVersion="8" refreshedVersion="7" minRefreshableVersion="3" recordCount="0" supportSubquery="1" supportAdvancedDrill="1" xr:uid="{82530FBD-2ED9-4FD0-9BB8-F0ABCD496724}">
  <cacheSource type="external" connectionId="1"/>
  <cacheFields count="4">
    <cacheField name="[Measures].[Recuento de Aprovechamiento de los factores productivos]" caption="Recuento de Aprovechamiento de los factores productivos" numFmtId="0" hierarchy="64" level="32767"/>
    <cacheField name="[Tabla1].[Aprovechamiento de los factores productivos].[Aprovechamiento de los factores productivos]" caption="Aprovechamiento de los factores productivos" numFmtId="0" hierarchy="13" level="1">
      <sharedItems count="2">
        <s v="4-importancia alta"/>
        <s v="5-importancia muy alta"/>
      </sharedItems>
    </cacheField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2" memberValueDatatype="130" unbalanced="0">
      <fieldsUsage count="2">
        <fieldUsage x="-1"/>
        <fieldUsage x="1"/>
      </fieldsUsage>
    </cacheHierarchy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4282405" backgroundQuery="1" createdVersion="8" refreshedVersion="7" minRefreshableVersion="3" recordCount="0" supportSubquery="1" supportAdvancedDrill="1" xr:uid="{25832C00-D1A0-4DFE-8CB4-F7591F381FBC}">
  <cacheSource type="external" connectionId="1"/>
  <cacheFields count="4">
    <cacheField name="[Tabla1].[Pérfil del solicitante].[Pérfil del solicitante]" caption="Pérfil del solicitante" numFmtId="0" hierarchy="14" level="1">
      <sharedItems count="2">
        <s v="3-importancia media"/>
        <s v="4-importancia alta"/>
      </sharedItems>
    </cacheField>
    <cacheField name="[Measures].[Recuento de Pérfil del solicitante]" caption="Recuento de Pérfil del solicitante" numFmtId="0" hierarchy="65" level="32767"/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2" memberValueDatatype="130" unbalanced="0">
      <fieldsUsage count="2">
        <fieldUsage x="-1"/>
        <fieldUsage x="0"/>
      </fieldsUsage>
    </cacheHierarchy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4629629" backgroundQuery="1" createdVersion="8" refreshedVersion="7" minRefreshableVersion="3" recordCount="0" supportSubquery="1" supportAdvancedDrill="1" xr:uid="{4E26B688-4BD6-4589-A222-ECCC38F74DEE}">
  <cacheSource type="external" connectionId="1"/>
  <cacheFields count="4">
    <cacheField name="[Measures].[Recuento de Contribución al desarrollo sostenible]" caption="Recuento de Contribución al desarrollo sostenible" numFmtId="0" hierarchy="66" level="32767"/>
    <cacheField name="[Tabla1].[Contribución al desarrollo sostenible].[Contribución al desarrollo sostenible]" caption="Contribución al desarrollo sostenible" numFmtId="0" hierarchy="15" level="1">
      <sharedItems count="2">
        <s v="4-importancia alta"/>
        <s v="5-importancia muy alta"/>
      </sharedItems>
    </cacheField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2" memberValueDatatype="130" unbalanced="0">
      <fieldsUsage count="2">
        <fieldUsage x="-1"/>
        <fieldUsage x="1"/>
      </fieldsUsage>
    </cacheHierarchy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5208336" backgroundQuery="1" createdVersion="8" refreshedVersion="7" minRefreshableVersion="3" recordCount="0" supportSubquery="1" supportAdvancedDrill="1" xr:uid="{6FA6D4ED-9A8F-4CB4-83BF-CFD166B5F168}">
  <cacheSource type="external" connectionId="1"/>
  <cacheFields count="4">
    <cacheField name="[Tabla1].[Contribuciópn a la igualdad de género y oportunidades].[Contribuciópn a la igualdad de género y oportunidades]" caption="Contribuciópn a la igualdad de género y oportunidades" numFmtId="0" hierarchy="16" level="1">
      <sharedItems count="2">
        <s v="4-importancia alta"/>
        <s v="5-importancia muy alta"/>
      </sharedItems>
    </cacheField>
    <cacheField name="[Measures].[Recuento de Contribuciópn a la igualdad de género y oportunidades]" caption="Recuento de Contribuciópn a la igualdad de género y oportunidades" numFmtId="0" hierarchy="67" level="32767"/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2" memberValueDatatype="130" unbalanced="0">
      <fieldsUsage count="2">
        <fieldUsage x="-1"/>
        <fieldUsage x="0"/>
      </fieldsUsage>
    </cacheHierarchy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5555552" backgroundQuery="1" createdVersion="8" refreshedVersion="7" minRefreshableVersion="3" recordCount="0" supportSubquery="1" supportAdvancedDrill="1" xr:uid="{15E36920-50FA-4012-ACA8-EB0810DC3D11}">
  <cacheSource type="external" connectionId="1"/>
  <cacheFields count="4">
    <cacheField name="[Measures].[Recuento de Ubicación del proyecto]" caption="Recuento de Ubicación del proyecto" numFmtId="0" hierarchy="68" level="32767"/>
    <cacheField name="[Tabla1].[Ubicación del proyecto].[Ubicación del proyecto]" caption="Ubicación del proyecto" numFmtId="0" hierarchy="17" level="1">
      <sharedItems count="2">
        <s v="3-importancia media"/>
        <s v="4-importancia alta"/>
      </sharedItems>
    </cacheField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2" memberValueDatatype="130" unbalanced="0">
      <fieldsUsage count="2">
        <fieldUsage x="-1"/>
        <fieldUsage x="1"/>
      </fieldsUsage>
    </cacheHierarchy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5902776" backgroundQuery="1" createdVersion="8" refreshedVersion="7" minRefreshableVersion="3" recordCount="0" supportSubquery="1" supportAdvancedDrill="1" xr:uid="{CA754791-063C-4725-9886-DC36B904CBCB}">
  <cacheSource type="external" connectionId="1"/>
  <cacheFields count="4">
    <cacheField name="[Tabla1].[Inversión del proyecto].[Inversión del proyecto]" caption="Inversión del proyecto" numFmtId="0" hierarchy="18" level="1">
      <sharedItems count="2">
        <s v="3-importancia media"/>
        <s v="4-importancia alta"/>
      </sharedItems>
    </cacheField>
    <cacheField name="[Measures].[Recuento de Inversión del proyecto]" caption="Recuento de Inversión del proyecto" numFmtId="0" hierarchy="69" level="32767"/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2" memberValueDatatype="130" unbalanced="0">
      <fieldsUsage count="2">
        <fieldUsage x="-1"/>
        <fieldUsage x="0"/>
      </fieldsUsage>
    </cacheHierarchy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6249999" backgroundQuery="1" createdVersion="8" refreshedVersion="7" minRefreshableVersion="3" recordCount="0" supportSubquery="1" supportAdvancedDrill="1" xr:uid="{82D2D401-CD11-45B8-AFCE-1F211B0DC63A}">
  <cacheSource type="external" connectionId="1"/>
  <cacheFields count="4">
    <cacheField name="[Tabla1].[Propietarios de buques y armadores].[Propietarios de buques y armadores]" caption="Propietarios de buques y armadores" numFmtId="0" hierarchy="19" level="1">
      <sharedItems count="4">
        <s v="1- Nada importante"/>
        <s v="2- Poco importante"/>
        <s v="3- Bastante importante"/>
        <s v="4- Muy importante"/>
      </sharedItems>
    </cacheField>
    <cacheField name="[Measures].[Count of Propietarios de buques y armadores]" caption="Count of Propietarios de buques y armadores" numFmtId="0" hierarchy="70" level="32767"/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2" memberValueDatatype="130" unbalanced="0">
      <fieldsUsage count="2">
        <fieldUsage x="-1"/>
        <fieldUsage x="0"/>
      </fieldsUsage>
    </cacheHierarchy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49652779" backgroundQuery="1" createdVersion="8" refreshedVersion="7" minRefreshableVersion="3" recordCount="0" supportSubquery="1" supportAdvancedDrill="1" xr:uid="{848C4541-A823-4C30-BAB1-D8250552D2E8}">
  <cacheSource type="external" connectionId="1"/>
  <cacheFields count="4">
    <cacheField name="[Tabla1].[Trabajadores asalariados del sector pesquero].[Trabajadores asalariados del sector pesquero]" caption="Trabajadores asalariados del sector pesquero" numFmtId="0" hierarchy="20" level="1">
      <sharedItems count="2">
        <s v="4- Muy importante"/>
        <s v="5- Absolútamente importante"/>
      </sharedItems>
    </cacheField>
    <cacheField name="[Measures].[Count of Trabajadores asalariados del sector pesquero]" caption="Count of Trabajadores asalariados del sector pesquero" numFmtId="0" hierarchy="71" level="32767"/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2" memberValueDatatype="130" unbalanced="0">
      <fieldsUsage count="2">
        <fieldUsage x="-1"/>
        <fieldUsage x="0"/>
      </fieldsUsage>
    </cacheHierarchy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6712961" backgroundQuery="1" createdVersion="8" refreshedVersion="7" minRefreshableVersion="3" recordCount="0" supportSubquery="1" supportAdvancedDrill="1" xr:uid="{0307FFAB-BD25-47EC-9D9F-E1FE6CBC7CFD}">
  <cacheSource type="external" connectionId="1"/>
  <cacheFields count="4">
    <cacheField name="[Tabla1].[Familiares de trabajadores autónomos y asalariados del sector pesquero].[Familiares de trabajadores autónomos y asalariados del sector pesquero]" caption="Familiares de trabajadores autónomos y asalariados del sector pesquero" numFmtId="0" hierarchy="21" level="1">
      <sharedItems count="3">
        <s v="3- Bastante importante"/>
        <s v="4- Muy importante"/>
        <s v="5- Absolútamente importante"/>
      </sharedItems>
    </cacheField>
    <cacheField name="[Measures].[Count of Familiares de trabajadores autónomos y asalariados del sector pesquero]" caption="Count of Familiares de trabajadores autónomos y asalariados del sector pesquero" numFmtId="0" hierarchy="72" level="32767"/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2" memberValueDatatype="130" unbalanced="0">
      <fieldsUsage count="2">
        <fieldUsage x="-1"/>
        <fieldUsage x="0"/>
      </fieldsUsage>
    </cacheHierarchy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7060184" backgroundQuery="1" createdVersion="8" refreshedVersion="7" minRefreshableVersion="3" recordCount="0" supportSubquery="1" supportAdvancedDrill="1" xr:uid="{8DD93997-9836-4287-ABAE-703C37A09C5C}">
  <cacheSource type="external" connectionId="1"/>
  <cacheFields count="4">
    <cacheField name="[Tabla1].[Empresas de transformación y/o comercialización de productos de la pesca].[Empresas de transformación y/o comercialización de productos de la pesca]" caption="Empresas de transformación y/o comercialización de productos de la pesca" numFmtId="0" hierarchy="22" level="1">
      <sharedItems count="1">
        <s v="5- Absolútamente importante"/>
      </sharedItems>
    </cacheField>
    <cacheField name="[Measures].[Recuento de Empresas de transformación y/o comercialización de productos de la pesca]" caption="Recuento de Empresas de transformación y/o comercialización de productos de la pesca" numFmtId="0" hierarchy="73" level="32767"/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2" memberValueDatatype="130" unbalanced="0">
      <fieldsUsage count="2">
        <fieldUsage x="-1"/>
        <fieldUsage x="0"/>
      </fieldsUsage>
    </cacheHierarchy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7407407" backgroundQuery="1" createdVersion="8" refreshedVersion="7" minRefreshableVersion="3" recordCount="0" supportSubquery="1" supportAdvancedDrill="1" xr:uid="{DD760791-5247-4ECD-9AA0-4FEA96C5E98D}">
  <cacheSource type="external" connectionId="1"/>
  <cacheFields count="4">
    <cacheField name="[Tabla1].[Cofradías de Pescadores].[Cofradías de Pescadores]" caption="Cofradías de Pescadores" numFmtId="0" hierarchy="23" level="1">
      <sharedItems count="1">
        <s v="5- Absolútamente importante"/>
      </sharedItems>
    </cacheField>
    <cacheField name="[Measures].[Recuento de Cofradías de Pescadores]" caption="Recuento de Cofradías de Pescadores" numFmtId="0" hierarchy="74" level="32767"/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2" memberValueDatatype="130" unbalanced="0">
      <fieldsUsage count="2">
        <fieldUsage x="-1"/>
        <fieldUsage x="0"/>
      </fieldsUsage>
    </cacheHierarchy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7754631" backgroundQuery="1" createdVersion="8" refreshedVersion="7" minRefreshableVersion="3" recordCount="0" supportSubquery="1" supportAdvancedDrill="1" xr:uid="{9FC33FE5-BC49-41F8-8028-350023C3E6BF}">
  <cacheSource type="external" connectionId="1"/>
  <cacheFields count="4">
    <cacheField name="[Tabla1].[Otras organizaciones de armadores y/o pescadores].[Otras organizaciones de armadores y/o pescadores]" caption="Otras organizaciones de armadores y/o pescadores" numFmtId="0" hierarchy="24" level="1">
      <sharedItems count="3">
        <s v="2- Poco importante"/>
        <s v="4- Muy importante"/>
        <s v="5- Absolútamente importante"/>
      </sharedItems>
    </cacheField>
    <cacheField name="[Measures].[Recuento de Otras organizaciones de armadores y/o pescadores]" caption="Recuento de Otras organizaciones de armadores y/o pescadores" numFmtId="0" hierarchy="75" level="32767"/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2" memberValueDatatype="130" unbalanced="0">
      <fieldsUsage count="2">
        <fieldUsage x="-1"/>
        <fieldUsage x="0"/>
      </fieldsUsage>
    </cacheHierarchy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8101854" backgroundQuery="1" createdVersion="8" refreshedVersion="7" minRefreshableVersion="3" recordCount="0" supportSubquery="1" supportAdvancedDrill="1" xr:uid="{81859283-6C96-497B-8307-BA1818FF56B9}">
  <cacheSource type="external" connectionId="1"/>
  <cacheFields count="4">
    <cacheField name="[Measures].[Recuento de Organizaciones y asociaciones de transformadores y/o comercializadores]" caption="Recuento de Organizaciones y asociaciones de transformadores y/o comercializadores" numFmtId="0" hierarchy="76" level="32767"/>
    <cacheField name="[Tabla1].[Otras asociaciones].[Otras asociaciones]" caption="Otras asociaciones" numFmtId="0" hierarchy="26" level="1">
      <sharedItems count="3">
        <s v="3- Bastante importante"/>
        <s v="4- Muy importante"/>
        <s v="5- Absolútamente importante"/>
      </sharedItems>
    </cacheField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2" memberValueDatatype="130" unbalanced="0">
      <fieldsUsage count="2">
        <fieldUsage x="-1"/>
        <fieldUsage x="1"/>
      </fieldsUsage>
    </cacheHierarchy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8449077" backgroundQuery="1" createdVersion="8" refreshedVersion="7" minRefreshableVersion="3" recordCount="0" supportSubquery="1" supportAdvancedDrill="1" xr:uid="{26FA12CA-2481-4CD0-BE24-61D743B85F0B}">
  <cacheSource type="external" connectionId="1"/>
  <cacheFields count="4">
    <cacheField name="[Tabla1].[Otras asociaciones].[Otras asociaciones]" caption="Otras asociaciones" numFmtId="0" hierarchy="26" level="1">
      <sharedItems count="3">
        <s v="3- Bastante importante"/>
        <s v="4- Muy importante"/>
        <s v="5- Absolútamente importante"/>
      </sharedItems>
    </cacheField>
    <cacheField name="[Measures].[Recuento de Otras asociaciones]" caption="Recuento de Otras asociaciones" numFmtId="0" hierarchy="77" level="32767"/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2" memberValueDatatype="130" unbalanced="0">
      <fieldsUsage count="2">
        <fieldUsage x="-1"/>
        <fieldUsage x="0"/>
      </fieldsUsage>
    </cacheHierarchy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8796293" backgroundQuery="1" createdVersion="8" refreshedVersion="7" minRefreshableVersion="3" recordCount="0" supportSubquery="1" supportAdvancedDrill="1" xr:uid="{FD1940E3-2F52-4E4F-B8EE-7290FB957D57}">
  <cacheSource type="external" connectionId="1"/>
  <cacheFields count="4">
    <cacheField name="[Tabla1].[Entidades Locales].[Entidades Locales]" caption="Entidades Locales" numFmtId="0" hierarchy="27" level="1">
      <sharedItems count="3">
        <s v="3- Bastante importante"/>
        <s v="4- Muy importante"/>
        <s v="5- Absolútamente importante"/>
      </sharedItems>
    </cacheField>
    <cacheField name="[Measures].[Recuento de Entidades Locales]" caption="Recuento de Entidades Locales" numFmtId="0" hierarchy="78" level="32767"/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2" memberValueDatatype="130" unbalanced="0">
      <fieldsUsage count="2">
        <fieldUsage x="-1"/>
        <fieldUsage x="0"/>
      </fieldsUsage>
    </cacheHierarchy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9143516" backgroundQuery="1" createdVersion="8" refreshedVersion="7" minRefreshableVersion="3" recordCount="0" supportSubquery="1" supportAdvancedDrill="1" xr:uid="{4DE58F43-77E8-4296-842B-282E7DDB68A1}">
  <cacheSource type="external" connectionId="1"/>
  <cacheFields count="19">
    <cacheField name="[Measures].[Suma de Relevo generacional]" caption="Suma de Relevo generacional" numFmtId="0" hierarchy="82" level="32767"/>
    <cacheField name="[Measures].[Suma de Uso de nuevas tecnologías en la gestión]" caption="Suma de Uso de nuevas tecnologías en la gestión" numFmtId="0" hierarchy="83" level="32767"/>
    <cacheField name="[Measures].[Suma de Eficiencia energética]" caption="Suma de Eficiencia energética" numFmtId="0" hierarchy="84" level="32767"/>
    <cacheField name="[Measures].[Suma de Digitalización del sector]" caption="Suma de Digitalización del sector" numFmtId="0" hierarchy="85" level="32767"/>
    <cacheField name="[Measures].[Suma de Turismo marinero y pesca-turismo]" caption="Suma de Turismo marinero y pesca-turismo" numFmtId="0" hierarchy="86" level="32767"/>
    <cacheField name="[Measures].[Suma de Certificaciones y marcas de calidad]" caption="Suma de Certificaciones y marcas de calidad" numFmtId="0" hierarchy="87" level="32767"/>
    <cacheField name="[Measures].[Suma de Desarrollo de la acuicultura]" caption="Suma de Desarrollo de la acuicultura" numFmtId="0" hierarchy="88" level="32767"/>
    <cacheField name="[Measures].[Suma de Nuevos productos de la pesca]" caption="Suma de Nuevos productos de la pesca" numFmtId="0" hierarchy="89" level="32767"/>
    <cacheField name="[Measures].[Suma de Nuevos canales de comercialización]" caption="Suma de Nuevos canales de comercialización" numFmtId="0" hierarchy="90" level="32767"/>
    <cacheField name="[Measures].[Suma de Promoción de los productos pesqueros]" caption="Suma de Promoción de los productos pesqueros" numFmtId="0" hierarchy="91" level="32767"/>
    <cacheField name="[Measures].[Suma de Gestión de descartes]" caption="Suma de Gestión de descartes" numFmtId="0" hierarchy="92" level="32767"/>
    <cacheField name="[Measures].[Suma de Planes de explotación]" caption="Suma de Planes de explotación" numFmtId="0" hierarchy="93" level="32767"/>
    <cacheField name="[Measures].[Suma de Formación]" caption="Suma de Formación" numFmtId="0" hierarchy="94" level="32767"/>
    <cacheField name="[Measures].[Suma de Igualdad de género y oportunidades]" caption="Suma de Igualdad de género y oportunidades" numFmtId="0" hierarchy="95" level="32767"/>
    <cacheField name="[Measures].[Suma de Condiciones de trabajo y seguridad laboral]" caption="Suma de Condiciones de trabajo y seguridad laboral" numFmtId="0" hierarchy="81" level="32767"/>
    <cacheField name="[Measures].[Suma de Gestión de organizaciones profesionales]" caption="Suma de Gestión de organizaciones profesionales" numFmtId="0" hierarchy="80" level="32767"/>
    <cacheField name="[Measures].[Suma de Colaboración en la gestión y la investigación]" caption="Suma de Colaboración en la gestión y la investigación" numFmtId="0" hierarchy="79" level="32767"/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17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18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oneField="1" hidden="1">
      <fieldsUsage count="1">
        <fieldUsage x="16"/>
      </fieldsUsage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oneField="1" hidden="1">
      <fieldsUsage count="1">
        <fieldUsage x="15"/>
      </fieldsUsage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oneField="1" hidden="1">
      <fieldsUsage count="1">
        <fieldUsage x="14"/>
      </fieldsUsage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oneField="1" hidden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oneField="1" hidden="1">
      <fieldsUsage count="1">
        <fieldUsage x="12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oneField="1" hidden="1">
      <fieldsUsage count="1">
        <fieldUsage x="13"/>
      </fieldsUsage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9722224" backgroundQuery="1" createdVersion="8" refreshedVersion="7" minRefreshableVersion="3" recordCount="0" supportSubquery="1" supportAdvancedDrill="1" xr:uid="{567F6444-6AE6-45D0-8B7F-9EFFAC4C6590}">
  <cacheSource type="external" connectionId="1"/>
  <cacheFields count="4">
    <cacheField name="[Measures].[Recuento de MEDIDA 1]" caption="Recuento de MEDIDA 1" numFmtId="0" hierarchy="56" level="32767"/>
    <cacheField name="[Tabla1].[MEDIDA 1].[MEDIDA 1]" caption="MEDIDA 1" numFmtId="0" hierarchy="5" level="1">
      <sharedItems count="3">
        <s v="3-importancia media"/>
        <s v="4-importancia alta"/>
        <s v="5-importancia muy alta"/>
      </sharedItems>
    </cacheField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2" memberValueDatatype="130" unbalanced="0">
      <fieldsUsage count="2">
        <fieldUsage x="-1"/>
        <fieldUsage x="1"/>
      </fieldsUsage>
    </cacheHierarchy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60069447" backgroundQuery="1" createdVersion="8" refreshedVersion="7" minRefreshableVersion="3" recordCount="0" supportSubquery="1" supportAdvancedDrill="1" xr:uid="{A20FE602-B91A-432E-9EA8-160599A5AB66}">
  <cacheSource type="external" connectionId="1"/>
  <cacheFields count="4">
    <cacheField name="[Tabla1].[MEDIDA 2].[MEDIDA 2]" caption="MEDIDA 2" numFmtId="0" hierarchy="6" level="1">
      <sharedItems count="3">
        <s v="3-importancia media"/>
        <s v="4-importancia alta"/>
        <s v="5-importancia muy alta"/>
      </sharedItems>
    </cacheField>
    <cacheField name="[Measures].[Recuento de MEDIDA 2]" caption="Recuento de MEDIDA 2" numFmtId="0" hierarchy="57" level="32767"/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2" memberValueDatatype="130" unbalanced="0">
      <fieldsUsage count="2">
        <fieldUsage x="-1"/>
        <fieldUsage x="0"/>
      </fieldsUsage>
    </cacheHierarchy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0115741" backgroundQuery="1" createdVersion="8" refreshedVersion="7" minRefreshableVersion="3" recordCount="0" supportSubquery="1" supportAdvancedDrill="1" xr:uid="{E89F5695-6CC6-4C9F-A798-D87CC81B61FC}">
  <cacheSource type="external" connectionId="1"/>
  <cacheFields count="4">
    <cacheField name="[Tabla1].[COMARCA].[COMARCA]" caption="COMARCA" numFmtId="0" level="1">
      <sharedItems count="1">
        <s v="CABO PEÑAS"/>
      </sharedItems>
    </cacheField>
    <cacheField name="[Measures].[Recuento de DEBILIDAD]" caption="Recuento de DEBILIDAD" numFmtId="0" hierarchy="52" level="32767"/>
    <cacheField name="[Tabla1].[DEBILIDAD].[DEBILIDAD]" caption="DEBILIDAD" numFmtId="0" hierarchy="1" level="1">
      <sharedItems count="34">
        <s v="Alta dependencia del combustible en los costes de producción"/>
        <s v="Antigüedad de gran parte de la flota"/>
        <s v="Brecha digital"/>
        <s v="Carencias en la información al consumidor final"/>
        <s v="Carencias en la trazabilidad de la cadena de valor de los productos pesqueros."/>
        <s v="Comercialización en unas pocas lonjas y el progresivo decaimiento de las pequeñas rulas locales"/>
        <s v="Deficiencias en condiciones sociolaborales de la mujer trabajadora"/>
        <s v="Desigual implantación regional de planes de gestión pesquera"/>
        <s v="Dificultad de acceso a la financiación"/>
        <s v="Dificultades de acceso a mercados o ámbitos de consumo que reconozcan el mayor valor añadido de los productos de la pesca artesanal"/>
        <s v="Dificultades en la obtención de datos ecosistémicos"/>
        <s v="Dificultades para adquirir formación relacionada con la pesca"/>
        <s v="Edad elevada de los trabajadores"/>
        <s v="Empresas familiares con estructuras de comercialización sencillas y cadenas de suministro cortas"/>
        <s v="Escaso control de especies invasoras"/>
        <s v="Escaso desarrollo de acuerdos en eslabones de la cadena de comercialización."/>
        <s v="Falta de comunicación e Insuficiente coordinación entre administraciones"/>
        <s v="Falta de iniciativas innovadoras en materia de diversificación."/>
        <s v="Falta de medios electrónicos para el control y seguimiento de la pesca"/>
        <s v="Falta de relevo generacional"/>
        <s v="Falta de sistemas de eficiencia energética en buques e instalaciones en tierra"/>
        <s v="Flota con poca capacidad de innovación e inversión a nivel individual"/>
        <s v="Flota pesquera atomizada"/>
        <s v="Gestión de residuos mejorable"/>
        <s v="Insuficiente información y conocimiento sobre cambio climático"/>
        <s v="Insuficiente inversión en innovación"/>
        <s v="Integración escasa de la mujer"/>
        <s v="La situación salarial y la estabilidad laboral no está suficientemente desarrollado como para garantizar el relevo generacional"/>
        <s v="Pesquerías con poca información socioeconómica de calidad"/>
        <s v="Poca capacidad para incorporar cambios y exigencias regulatorias y de gestión"/>
        <s v="Pocas empresas de acuicultura"/>
        <s v="Relevo generacional insuficiente"/>
        <s v="Tendencia general a la disminución del número de unidades productivas en flota"/>
        <s v="Uso de nuevas tecnologías insuficiente"/>
      </sharedItems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0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60416663" backgroundQuery="1" createdVersion="8" refreshedVersion="7" minRefreshableVersion="3" recordCount="0" supportSubquery="1" supportAdvancedDrill="1" xr:uid="{0EE900F4-1CCE-458C-B8C9-4738AEBB6C8F}">
  <cacheSource type="external" connectionId="1"/>
  <cacheFields count="4">
    <cacheField name="[Measures].[Recuento de MEDIDA 3]" caption="Recuento de MEDIDA 3" numFmtId="0" hierarchy="58" level="32767"/>
    <cacheField name="[Tabla1].[MEDIDA 3].[MEDIDA 3]" caption="MEDIDA 3" numFmtId="0" hierarchy="7" level="1">
      <sharedItems count="2">
        <s v="4-importancia alta"/>
        <s v="5-importancia muy alta"/>
      </sharedItems>
    </cacheField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2" memberValueDatatype="130" unbalanced="0">
      <fieldsUsage count="2">
        <fieldUsage x="-1"/>
        <fieldUsage x="1"/>
      </fieldsUsage>
    </cacheHierarchy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ermán" refreshedDate="45187.395267361113" backgroundQuery="1" createdVersion="3" refreshedVersion="8" minRefreshableVersion="3" recordCount="0" supportSubquery="1" supportAdvancedDrill="1" xr:uid="{588CF998-434B-4034-89E2-0BF391B34E6B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/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/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370617757"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0462964" backgroundQuery="1" createdVersion="8" refreshedVersion="7" minRefreshableVersion="3" recordCount="0" supportSubquery="1" supportAdvancedDrill="1" xr:uid="{CCDA5E5E-2D1E-4F3D-B176-869610CBE253}">
  <cacheSource type="external" connectionId="1"/>
  <cacheFields count="4">
    <cacheField name="[Tabla1].[AMENAZA].[AMENAZA]" caption="AMENAZA" numFmtId="0" hierarchy="2" level="1">
      <sharedItems count="27">
        <s v="Alto nivel de burocracia que dificulta el acceso a las ayudas"/>
        <s v="Competencia de otras flotas que utilizan practicas pesqueras no sostenibles"/>
        <s v="Competencia desleal de pescadores deportivos que venden sus capturas"/>
        <s v="Contaminación residuos e impactos sobre el medio marino que deterioran su estado natural y sus equilibrios ecológicos"/>
        <s v="Crisis energética"/>
        <s v="Dependencia de las importaciones para la industria transformadora"/>
        <s v="Descapitalización de las cofradías de pescadores al disminuir las ventas de los socios"/>
        <s v="Dificultades en la obtención de datos ecosistémicos"/>
        <s v="Disminución de consumo de productos pesqueros en jóvenes"/>
        <s v="Escasa cooperación público-privada y sector pesquero-ciencia"/>
        <s v="Escasez de cuotas de las principales especies de interés para la flota"/>
        <s v="Escaso contacto e interacción de los alumnos de la formación reglada con la realidad de la flota pesquera"/>
        <s v="Estancamiento de los precios de los productos pesqueros frescos"/>
        <s v="Exceso de normativas pesqueras impuestas por Europa con total desconocimiento del sector"/>
        <s v="Falta de oferta pública de formación profesional"/>
        <s v="Fenómenos meteorológicos adversos de elevada intensidad o frecuencia que estén relacionados con el cambio climático"/>
        <s v="Fenómenos naturales"/>
        <s v="Globalización del mercado y confusión del consumidor"/>
        <s v="Imagen poco atractiva de la pesca como actividad profesional-laboral"/>
        <s v="Incremento de los costes de carburantes y pertrechos que provocan descenso de la rentabilidad"/>
        <s v="Iniciativas en el ámbito de la economía azulcomo la eólica marina"/>
        <s v="Ninguna ayuda a las necesidades reales de la flotacomo el mantenimiento de infraestructuras y equipos obligatorios"/>
        <s v="Normas complejas que no se adaptan a las especificidades de la región y dificultan su cumplimiento"/>
        <s v="Pesca ilegal en zonas productivas que amenaza la gestión de planes de explotación"/>
        <s v="Presencia de especies exóticas o invasoras que pueden alterar biodiversidad y sostenibilidad de los ecosistemas"/>
        <s v="Sector pesquero con bajo interés en la innovación"/>
        <s v="Variación de los stocks a consecuencia del cambio climático que conllevarán cambios en los patrones de pesca"/>
      </sharedItems>
    </cacheField>
    <cacheField name="[Measures].[Recuento de AMENAZA]" caption="Recuento de AMENAZA" numFmtId="0" hierarchy="53" level="32767"/>
    <cacheField name="[Tabla1].[COMARCA].[COMARCA]" caption="COMARCA" numFmtId="0" level="1">
      <sharedItems count="1">
        <s v="CABO PEÑAS"/>
      </sharedItems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2" memberValueDatatype="130" unbalanced="0">
      <fieldsUsage count="2">
        <fieldUsage x="-1"/>
        <fieldUsage x="0"/>
      </fieldsUsage>
    </cacheHierarchy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0925926" backgroundQuery="1" createdVersion="8" refreshedVersion="7" minRefreshableVersion="3" recordCount="0" supportSubquery="1" supportAdvancedDrill="1" xr:uid="{999B20F1-1A17-463E-867E-BC1B93B3DC00}">
  <cacheSource type="external" connectionId="1"/>
  <cacheFields count="4">
    <cacheField name="[Measures].[Recuento de FORTALEZA]" caption="Recuento de FORTALEZA" numFmtId="0" hierarchy="54" level="32767"/>
    <cacheField name="[Tabla1].[FORTALEZA].[FORTALEZA]" caption="FORTALEZA" numFmtId="0" hierarchy="3" level="1">
      <sharedItems count="31">
        <s v="Alto grado de conocimientos tradicionales y de experiencia de los pescadores,"/>
        <s v="Arraigada organización histórica a través de las cofradías de pescadores."/>
        <s v="Avances recientes de comercialización mediante el desarrollo de distintivos de calidad"/>
        <s v="Baja capitalización y gestión de costes operativos de los barcos más ágil y adaptativa que en otros segmentos de flota."/>
        <s v="Baja huella de carbono de los productos pesqueros."/>
        <s v="Buena situación de gran parte de los stocks objeto de la pesca"/>
        <s v="Buenos resultados en la gestión de planes de explotación consensuados con el sector en las cofradías."/>
        <s v="Capacidad de esfuerzo y vocación."/>
        <s v="conocimientos y profesionalidad."/>
        <s v="Eficiencia del uso de los recursos y potencial para generar valor añadido y puestos de trabajo en la economía regional."/>
        <s v="Elevada calidad de los recursos explotados"/>
        <s v="Estructura organizada del sector con las Cofradías"/>
        <s v="Existencia de un Centro de Experimentación Pesquera"/>
        <s v="Existencia de una demanda (consumidor final) aún importante y sostenida de los recursos pesqueros en Asturias y España"/>
        <s v="Existencia de una red de cooperación entre el sector e investigadores científicos"/>
        <s v="Experiencia en la gestión sostenible de los recursos"/>
        <s v="Federación y la reciente creación de una OPP (Organización de productores pesqueros)"/>
        <s v="Flota altamente adaptativa y multarte"/>
        <s v="Formación integradora con implantación de formatos en formación pesquera adaptados a las demandas actuales."/>
        <s v="Fuerte apuesta de la administración regional por el reconocimiento de las competencias profesionales adquiridas a través de la experiencia laboral"/>
        <s v="Fuerte conexión con la economía"/>
        <s v="Fuerte vínculo de los trabajadores con el territorio y el entramado social."/>
        <s v="Homogeneidad de la flota por segmentos"/>
        <s v="Implantación de marcas de calidad y certificaciones reconocidas a nivel regional"/>
        <s v="Posibilidades de crecimiento y diversificación en acuicultura sostenible"/>
        <s v="Rentabilidad de la flota pesquera"/>
        <s v="Sector pesquero con gran experiencia, conocimientos y profesionalidad"/>
        <s v="Sector pesquero sensibilizado sobre el cuidado y respeto del medio marino."/>
        <s v="Sistemas de gestión consolidados en las pesquerías"/>
        <s v="Turismo comarcal y hostelería especializada en productos del mar."/>
        <s v="Uso de artes de pesca artesanales y sostenibles menos impactantes en el medio ambiente marino que otros segmentos de pesca."/>
      </sharedItems>
    </cacheField>
    <cacheField name="[Tabla1].[COMARCA].[COMARCA]" caption="COMARCA" numFmtId="0" level="1">
      <sharedItems count="1">
        <s v="CABO PEÑAS"/>
      </sharedItems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2" memberValueDatatype="130" unbalanced="0">
      <fieldsUsage count="2">
        <fieldUsage x="-1"/>
        <fieldUsage x="1"/>
      </fieldsUsage>
    </cacheHierarchy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1273149" backgroundQuery="1" createdVersion="8" refreshedVersion="7" minRefreshableVersion="3" recordCount="0" supportSubquery="1" supportAdvancedDrill="1" xr:uid="{AD499DF0-BDD6-44EE-B019-53AD69923D2F}">
  <cacheSource type="external" connectionId="1"/>
  <cacheFields count="4">
    <cacheField name="[Measures].[Recuento de OPORTUNIDAD]" caption="Recuento de OPORTUNIDAD" numFmtId="0" hierarchy="55" level="32767"/>
    <cacheField name="[Tabla1].[OPORTUNIDAD].[OPORTUNIDAD]" caption="OPORTUNIDAD" numFmtId="0" hierarchy="4" level="1">
      <sharedItems count="29">
        <s v="Aplicación de procesos de comercialización integral basados en la sostenibilidad desde la lonja a la mesa"/>
        <s v="Apoyo institucional al sector pesquero y acuícola"/>
        <s v="Aprovechamiento de especies accesorias y subproductos."/>
        <s v="Aprovechamiento de la mayor concienciación ambiental y de salud de la población."/>
        <s v="Aprovechamiento de las nuevas tecnologías como herramientas que favorezcan la incorporación de trabajadores"/>
        <s v="Aumento de la concienciación social y acciones de sensibilización y divulgación de las actuaciones en el medio marino."/>
        <s v="Centros de investigación con conocimiento y tecnología atentos a las necesidades del sector."/>
        <s v="Colaboración con programas de seguimiento científico de sus pesquerías."/>
        <s v="Desarrollo de iniciativas de protección y conservación de los ecosistemas y biodiversidad marina."/>
        <s v="Desarrollo de innovación y las nuevas tecnologías en materia de comercialización y promoción."/>
        <s v="Desconocimiento del patrimonio cultural pesquero por parte de la sociedad."/>
        <s v="Digitalización del sector y modernización de sistemas y procesos"/>
        <s v="El ámbito de actuación de los Galps que facilita transmitir información y el acercamiento a los posibles beneficiarios de ayudas"/>
        <s v="Existencia de nuevas plataformas tecnológicas que favorecen la formación online."/>
        <s v="Existencia de recursos de apoyo al sector gestionados a nivel local con fondos europeos"/>
        <s v="Experiencia del turismo rural ya desarrollado en el territorio comarcal para diversificar"/>
        <s v="Fortalecimiento y potenciación de los Grupos de Acción Local pesquera."/>
        <s v="Generalización de la utilización de las nuevas tecnologías en materia formativa."/>
        <s v="Integración del concepto de sostenibilidad social en la demanda de la cadena comercial"/>
        <s v="Interés del consumidor por las iniciativas que promueven la trazabilidad de los productos y por las marcas/ certificaciones comerciales."/>
        <s v="Mayor demanda de la sociedad de alimentos saludables."/>
        <s v="Mayor participación de los pescadores en las decisiones y normas de pesca."/>
        <s v="Mejoras de eficiencia energética que posibilitan una importante disminución de costes."/>
        <s v="Mejoras en las condiciones de trabajo en el mundo del mar que favorecen el empleo."/>
        <s v="Oportunidades de comercialización de productos a través de Internet."/>
        <s v="Posibilidades de ampliación y diversificación de las producciones de acuicultura."/>
        <s v="Profesionales del sector pesquero co-gestores y co-responsables de su actividad basada en la sostenibilidad de la explotación 2"/>
        <s v="Turismo basado en el patrimonio y la cultura de la pesca"/>
        <s v="Visión y percepción de la sociedad respecto del sector pesquero."/>
      </sharedItems>
    </cacheField>
    <cacheField name="[Tabla1].[COMARCA].[COMARCA]" caption="COMARCA" numFmtId="0" level="1">
      <sharedItems count="1">
        <s v="CABO PEÑAS"/>
      </sharedItems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2" memberValueDatatype="130" unbalanced="0">
      <fieldsUsage count="2">
        <fieldUsage x="-1"/>
        <fieldUsage x="1"/>
      </fieldsUsage>
    </cacheHierarchy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1736111" backgroundQuery="1" createdVersion="8" refreshedVersion="7" minRefreshableVersion="3" recordCount="0" supportSubquery="1" supportAdvancedDrill="1" xr:uid="{B9F49F7C-77CA-465D-8735-A20CD1FA80E4}">
  <cacheSource type="external" connectionId="1"/>
  <cacheFields count="4">
    <cacheField name="[Measures].[Recuento de MEDIDA 4]" caption="Recuento de MEDIDA 4" numFmtId="0" hierarchy="59" level="32767"/>
    <cacheField name="[Tabla1].[MEDIDA 4].[MEDIDA 4]" caption="MEDIDA 4" numFmtId="0" hierarchy="8" level="1">
      <sharedItems count="2">
        <s v="4-importancia alta"/>
        <s v="5-importancia muy alta"/>
      </sharedItems>
    </cacheField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2" memberValueDatatype="130" unbalanced="0">
      <fieldsUsage count="2">
        <fieldUsage x="-1"/>
        <fieldUsage x="1"/>
      </fieldsUsage>
    </cacheHierarchy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2199073" backgroundQuery="1" createdVersion="8" refreshedVersion="7" minRefreshableVersion="3" recordCount="0" supportSubquery="1" supportAdvancedDrill="1" xr:uid="{DE3DFAD6-C63B-457D-AFA8-547A7E4A3E61}">
  <cacheSource type="external" connectionId="1"/>
  <cacheFields count="4">
    <cacheField name="[Tabla1].[MEDIDA 5].[MEDIDA 5]" caption="MEDIDA 5" numFmtId="0" hierarchy="9" level="1">
      <sharedItems count="1">
        <s v="5-importancia muy alta"/>
      </sharedItems>
    </cacheField>
    <cacheField name="[Measures].[Recuento de MEDIDA 5]" caption="Recuento de MEDIDA 5" numFmtId="0" hierarchy="60" level="32767"/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2" memberValueDatatype="130" unbalanced="0">
      <fieldsUsage count="2">
        <fieldUsage x="-1"/>
        <fieldUsage x="0"/>
      </fieldsUsage>
    </cacheHierarchy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0" memberValueDatatype="130" unbalanced="0"/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uario" refreshedDate="45187.504952546296" backgroundQuery="1" createdVersion="8" refreshedVersion="7" minRefreshableVersion="3" recordCount="0" supportSubquery="1" supportAdvancedDrill="1" xr:uid="{7CAF6D5E-3021-418E-ADBF-27F460A2ACA6}">
  <cacheSource type="external" connectionId="1"/>
  <cacheFields count="4">
    <cacheField name="[Tabla1].[Contribución a objetivos de estrategia].[Contribución a objetivos de estrategia]" caption="Contribución a objetivos de estrategia" numFmtId="0" hierarchy="10" level="1">
      <sharedItems count="3">
        <s v="3-importancia media"/>
        <s v="4-importancia alta"/>
        <s v="5-importancia muy alta"/>
      </sharedItems>
    </cacheField>
    <cacheField name="[Measures].[Recuento de Contribución a objetivos de estrategia]" caption="Recuento de Contribución a objetivos de estrategia" numFmtId="0" hierarchy="63" level="32767"/>
    <cacheField name="[Tabla1].[COMARCA].[COMARCA]" caption="COMARCA" numFmtId="0" level="1">
      <sharedItems containsSemiMixedTypes="0" containsNonDate="0" containsString="0"/>
    </cacheField>
    <cacheField name="[Tabla1].[Tipo trabajador].[Tipo trabajador]" caption="Tipo trabajador" numFmtId="0" hierarchy="46" level="1">
      <sharedItems containsSemiMixedTypes="0" containsNonDate="0" containsString="0"/>
    </cacheField>
  </cacheFields>
  <cacheHierarchies count="96">
    <cacheHierarchy uniqueName="[Tabla1].[COMARCA]" caption="COMARCA" attribute="1" defaultMemberUniqueName="[Tabla1].[COMARCA].[All]" allUniqueName="[Tabla1].[COMARCA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DEBILIDAD]" caption="DEBILIDAD" attribute="1" defaultMemberUniqueName="[Tabla1].[DEBILIDAD].[All]" allUniqueName="[Tabla1].[DEBILIDAD].[All]" dimensionUniqueName="[Tabla1]" displayFolder="" count="0" memberValueDatatype="130" unbalanced="0"/>
    <cacheHierarchy uniqueName="[Tabla1].[AMENAZA]" caption="AMENAZA" attribute="1" defaultMemberUniqueName="[Tabla1].[AMENAZA].[All]" allUniqueName="[Tabla1].[AMENAZA].[All]" dimensionUniqueName="[Tabla1]" displayFolder="" count="0" memberValueDatatype="130" unbalanced="0"/>
    <cacheHierarchy uniqueName="[Tabla1].[FORTALEZA]" caption="FORTALEZA" attribute="1" defaultMemberUniqueName="[Tabla1].[FORTALEZA].[All]" allUniqueName="[Tabla1].[FORTALEZA].[All]" dimensionUniqueName="[Tabla1]" displayFolder="" count="0" memberValueDatatype="130" unbalanced="0"/>
    <cacheHierarchy uniqueName="[Tabla1].[OPORTUNIDAD]" caption="OPORTUNIDAD" attribute="1" defaultMemberUniqueName="[Tabla1].[OPORTUNIDAD].[All]" allUniqueName="[Tabla1].[OPORTUNIDAD].[All]" dimensionUniqueName="[Tabla1]" displayFolder="" count="0" memberValueDatatype="130" unbalanced="0"/>
    <cacheHierarchy uniqueName="[Tabla1].[MEDIDA 1]" caption="MEDIDA 1" attribute="1" defaultMemberUniqueName="[Tabla1].[MEDIDA 1].[All]" allUniqueName="[Tabla1].[MEDIDA 1].[All]" dimensionUniqueName="[Tabla1]" displayFolder="" count="0" memberValueDatatype="130" unbalanced="0"/>
    <cacheHierarchy uniqueName="[Tabla1].[MEDIDA 2]" caption="MEDIDA 2" attribute="1" defaultMemberUniqueName="[Tabla1].[MEDIDA 2].[All]" allUniqueName="[Tabla1].[MEDIDA 2].[All]" dimensionUniqueName="[Tabla1]" displayFolder="" count="0" memberValueDatatype="130" unbalanced="0"/>
    <cacheHierarchy uniqueName="[Tabla1].[MEDIDA 3]" caption="MEDIDA 3" attribute="1" defaultMemberUniqueName="[Tabla1].[MEDIDA 3].[All]" allUniqueName="[Tabla1].[MEDIDA 3].[All]" dimensionUniqueName="[Tabla1]" displayFolder="" count="0" memberValueDatatype="130" unbalanced="0"/>
    <cacheHierarchy uniqueName="[Tabla1].[MEDIDA 4]" caption="MEDIDA 4" attribute="1" defaultMemberUniqueName="[Tabla1].[MEDIDA 4].[All]" allUniqueName="[Tabla1].[MEDIDA 4].[All]" dimensionUniqueName="[Tabla1]" displayFolder="" count="0" memberValueDatatype="130" unbalanced="0"/>
    <cacheHierarchy uniqueName="[Tabla1].[MEDIDA 5]" caption="MEDIDA 5" attribute="1" defaultMemberUniqueName="[Tabla1].[MEDIDA 5].[All]" allUniqueName="[Tabla1].[MEDIDA 5].[All]" dimensionUniqueName="[Tabla1]" displayFolder="" count="0" memberValueDatatype="130" unbalanced="0"/>
    <cacheHierarchy uniqueName="[Tabla1].[Contribución a objetivos de estrategia]" caption="Contribución a objetivos de estrategia" attribute="1" defaultMemberUniqueName="[Tabla1].[Contribución a objetivos de estrategia].[All]" allUniqueName="[Tabla1].[Contribución a objetivos de estrategia].[All]" dimensionUniqueName="[Tabla1]" displayFolder="" count="2" memberValueDatatype="130" unbalanced="0">
      <fieldsUsage count="2">
        <fieldUsage x="-1"/>
        <fieldUsage x="0"/>
      </fieldsUsage>
    </cacheHierarchy>
    <cacheHierarchy uniqueName="[Tabla1].[Contribución al empleo]" caption="Contribución al empleo" attribute="1" defaultMemberUniqueName="[Tabla1].[Contribución al empleo].[All]" allUniqueName="[Tabla1].[Contribución al empleo].[All]" dimensionUniqueName="[Tabla1]" displayFolder="" count="0" memberValueDatatype="130" unbalanced="0"/>
    <cacheHierarchy uniqueName="[Tabla1].[Carácter innovador]" caption="Carácter innovador" attribute="1" defaultMemberUniqueName="[Tabla1].[Carácter innovador].[All]" allUniqueName="[Tabla1].[Carácter innovador].[All]" dimensionUniqueName="[Tabla1]" displayFolder="" count="0" memberValueDatatype="130" unbalanced="0"/>
    <cacheHierarchy uniqueName="[Tabla1].[Aprovechamiento de los factores productivos]" caption="Aprovechamiento de los factores productivos" attribute="1" defaultMemberUniqueName="[Tabla1].[Aprovechamiento de los factores productivos].[All]" allUniqueName="[Tabla1].[Aprovechamiento de los factores productivos].[All]" dimensionUniqueName="[Tabla1]" displayFolder="" count="0" memberValueDatatype="130" unbalanced="0"/>
    <cacheHierarchy uniqueName="[Tabla1].[Pérfil del solicitante]" caption="Pérfil del solicitante" attribute="1" defaultMemberUniqueName="[Tabla1].[Pérfil del solicitante].[All]" allUniqueName="[Tabla1].[Pérfil del solicitante].[All]" dimensionUniqueName="[Tabla1]" displayFolder="" count="0" memberValueDatatype="130" unbalanced="0"/>
    <cacheHierarchy uniqueName="[Tabla1].[Contribución al desarrollo sostenible]" caption="Contribución al desarrollo sostenible" attribute="1" defaultMemberUniqueName="[Tabla1].[Contribución al desarrollo sostenible].[All]" allUniqueName="[Tabla1].[Contribución al desarrollo sostenible].[All]" dimensionUniqueName="[Tabla1]" displayFolder="" count="0" memberValueDatatype="130" unbalanced="0"/>
    <cacheHierarchy uniqueName="[Tabla1].[Contribuciópn a la igualdad de género y oportunidades]" caption="Contribuciópn a la igualdad de género y oportunidades" attribute="1" defaultMemberUniqueName="[Tabla1].[Contribuciópn a la igualdad de género y oportunidades].[All]" allUniqueName="[Tabla1].[Contribuciópn a la igualdad de género y oportunidades].[All]" dimensionUniqueName="[Tabla1]" displayFolder="" count="0" memberValueDatatype="130" unbalanced="0"/>
    <cacheHierarchy uniqueName="[Tabla1].[Ubicación del proyecto]" caption="Ubicación del proyecto" attribute="1" defaultMemberUniqueName="[Tabla1].[Ubicación del proyecto].[All]" allUniqueName="[Tabla1].[Ubicación del proyecto].[All]" dimensionUniqueName="[Tabla1]" displayFolder="" count="0" memberValueDatatype="130" unbalanced="0"/>
    <cacheHierarchy uniqueName="[Tabla1].[Inversión del proyecto]" caption="Inversión del proyecto" attribute="1" defaultMemberUniqueName="[Tabla1].[Inversión del proyecto].[All]" allUniqueName="[Tabla1].[Inversión del proyecto].[All]" dimensionUniqueName="[Tabla1]" displayFolder="" count="0" memberValueDatatype="130" unbalanced="0"/>
    <cacheHierarchy uniqueName="[Tabla1].[Propietarios de buques y armadores]" caption="Propietarios de buques y armadores" attribute="1" defaultMemberUniqueName="[Tabla1].[Propietarios de buques y armadores].[All]" allUniqueName="[Tabla1].[Propietarios de buques y armadores].[All]" dimensionUniqueName="[Tabla1]" displayFolder="" count="0" memberValueDatatype="130" unbalanced="0"/>
    <cacheHierarchy uniqueName="[Tabla1].[Trabajadores asalariados del sector pesquero]" caption="Trabajadores asalariados del sector pesquero" attribute="1" defaultMemberUniqueName="[Tabla1].[Trabajadores asalariados del sector pesquero].[All]" allUniqueName="[Tabla1].[Trabajadores asalariados del sector pesquero].[All]" dimensionUniqueName="[Tabla1]" displayFolder="" count="0" memberValueDatatype="130" unbalanced="0"/>
    <cacheHierarchy uniqueName="[Tabla1].[Familiares de trabajadores autónomos y asalariados del sector pesquero]" caption="Familiares de trabajadores autónomos y asalariados del sector pesquero" attribute="1" defaultMemberUniqueName="[Tabla1].[Familiares de trabajadores autónomos y asalariados del sector pesquero].[All]" allUniqueName="[Tabla1].[Familiares de trabajadores autónomos y asalariados del sector pesquero].[All]" dimensionUniqueName="[Tabla1]" displayFolder="" count="0" memberValueDatatype="130" unbalanced="0"/>
    <cacheHierarchy uniqueName="[Tabla1].[Empresas de transformación y/o comercialización de productos de la pesca]" caption="Empresas de transformación y/o comercialización de productos de la pesca" attribute="1" defaultMemberUniqueName="[Tabla1].[Empresas de transformación y/o comercialización de productos de la pesca].[All]" allUniqueName="[Tabla1].[Empresas de transformación y/o comercialización de productos de la pesca].[All]" dimensionUniqueName="[Tabla1]" displayFolder="" count="0" memberValueDatatype="130" unbalanced="0"/>
    <cacheHierarchy uniqueName="[Tabla1].[Cofradías de Pescadores]" caption="Cofradías de Pescadores" attribute="1" defaultMemberUniqueName="[Tabla1].[Cofradías de Pescadores].[All]" allUniqueName="[Tabla1].[Cofradías de Pescadores].[All]" dimensionUniqueName="[Tabla1]" displayFolder="" count="0" memberValueDatatype="130" unbalanced="0"/>
    <cacheHierarchy uniqueName="[Tabla1].[Otras organizaciones de armadores y/o pescadores]" caption="Otras organizaciones de armadores y/o pescadores" attribute="1" defaultMemberUniqueName="[Tabla1].[Otras organizaciones de armadores y/o pescadores].[All]" allUniqueName="[Tabla1].[Otras organizaciones de armadores y/o pescadores].[All]" dimensionUniqueName="[Tabla1]" displayFolder="" count="0" memberValueDatatype="130" unbalanced="0"/>
    <cacheHierarchy uniqueName="[Tabla1].[Organizaciones y asociaciones de transformadores y/o comercializadores]" caption="Organizaciones y asociaciones de transformadores y/o comercializadores" attribute="1" defaultMemberUniqueName="[Tabla1].[Organizaciones y asociaciones de transformadores y/o comercializadores].[All]" allUniqueName="[Tabla1].[Organizaciones y asociaciones de transformadores y/o comercializadores].[All]" dimensionUniqueName="[Tabla1]" displayFolder="" count="0" memberValueDatatype="130" unbalanced="0"/>
    <cacheHierarchy uniqueName="[Tabla1].[Otras asociaciones]" caption="Otras asociaciones" attribute="1" defaultMemberUniqueName="[Tabla1].[Otras asociaciones].[All]" allUniqueName="[Tabla1].[Otras asociaciones].[All]" dimensionUniqueName="[Tabla1]" displayFolder="" count="0" memberValueDatatype="130" unbalanced="0"/>
    <cacheHierarchy uniqueName="[Tabla1].[Entidades Locales]" caption="Entidades Locales" attribute="1" defaultMemberUniqueName="[Tabla1].[Entidades Locales].[All]" allUniqueName="[Tabla1].[Entidades Locales].[All]" dimensionUniqueName="[Tabla1]" displayFolder="" count="0" memberValueDatatype="130" unbalanced="0"/>
    <cacheHierarchy uniqueName="[Tabla1].[Relevo generacional]" caption="Relevo generacional" attribute="1" defaultMemberUniqueName="[Tabla1].[Relevo generacional].[All]" allUniqueName="[Tabla1].[Relevo generacional].[All]" dimensionUniqueName="[Tabla1]" displayFolder="" count="0" memberValueDatatype="20" unbalanced="0"/>
    <cacheHierarchy uniqueName="[Tabla1].[Uso de nuevas tecnologías en la gestión]" caption="Uso de nuevas tecnologías en la gestión" attribute="1" defaultMemberUniqueName="[Tabla1].[Uso de nuevas tecnologías en la gestión].[All]" allUniqueName="[Tabla1].[Uso de nuevas tecnologías en la gestión].[All]" dimensionUniqueName="[Tabla1]" displayFolder="" count="0" memberValueDatatype="20" unbalanced="0"/>
    <cacheHierarchy uniqueName="[Tabla1].[Eficiencia energética]" caption="Eficiencia energética" attribute="1" defaultMemberUniqueName="[Tabla1].[Eficiencia energética].[All]" allUniqueName="[Tabla1].[Eficiencia energética].[All]" dimensionUniqueName="[Tabla1]" displayFolder="" count="0" memberValueDatatype="20" unbalanced="0"/>
    <cacheHierarchy uniqueName="[Tabla1].[Digitalización del sector]" caption="Digitalización del sector" attribute="1" defaultMemberUniqueName="[Tabla1].[Digitalización del sector].[All]" allUniqueName="[Tabla1].[Digitalización del sector].[All]" dimensionUniqueName="[Tabla1]" displayFolder="" count="0" memberValueDatatype="20" unbalanced="0"/>
    <cacheHierarchy uniqueName="[Tabla1].[Turismo marinero y pesca-turismo]" caption="Turismo marinero y pesca-turismo" attribute="1" defaultMemberUniqueName="[Tabla1].[Turismo marinero y pesca-turismo].[All]" allUniqueName="[Tabla1].[Turismo marinero y pesca-turismo].[All]" dimensionUniqueName="[Tabla1]" displayFolder="" count="0" memberValueDatatype="20" unbalanced="0"/>
    <cacheHierarchy uniqueName="[Tabla1].[Certificaciones y marcas de calidad]" caption="Certificaciones y marcas de calidad" attribute="1" defaultMemberUniqueName="[Tabla1].[Certificaciones y marcas de calidad].[All]" allUniqueName="[Tabla1].[Certificaciones y marcas de calidad].[All]" dimensionUniqueName="[Tabla1]" displayFolder="" count="0" memberValueDatatype="20" unbalanced="0"/>
    <cacheHierarchy uniqueName="[Tabla1].[Desarrollo de la acuicultura]" caption="Desarrollo de la acuicultura" attribute="1" defaultMemberUniqueName="[Tabla1].[Desarrollo de la acuicultura].[All]" allUniqueName="[Tabla1].[Desarrollo de la acuicultura].[All]" dimensionUniqueName="[Tabla1]" displayFolder="" count="0" memberValueDatatype="20" unbalanced="0"/>
    <cacheHierarchy uniqueName="[Tabla1].[Nuevos productos de la pesca]" caption="Nuevos productos de la pesca" attribute="1" defaultMemberUniqueName="[Tabla1].[Nuevos productos de la pesca].[All]" allUniqueName="[Tabla1].[Nuevos productos de la pesca].[All]" dimensionUniqueName="[Tabla1]" displayFolder="" count="0" memberValueDatatype="20" unbalanced="0"/>
    <cacheHierarchy uniqueName="[Tabla1].[Nuevos canales de comercialización]" caption="Nuevos canales de comercialización" attribute="1" defaultMemberUniqueName="[Tabla1].[Nuevos canales de comercialización].[All]" allUniqueName="[Tabla1].[Nuevos canales de comercialización].[All]" dimensionUniqueName="[Tabla1]" displayFolder="" count="0" memberValueDatatype="20" unbalanced="0"/>
    <cacheHierarchy uniqueName="[Tabla1].[Promoción de los productos pesqueros]" caption="Promoción de los productos pesqueros" attribute="1" defaultMemberUniqueName="[Tabla1].[Promoción de los productos pesqueros].[All]" allUniqueName="[Tabla1].[Promoción de los productos pesqueros].[All]" dimensionUniqueName="[Tabla1]" displayFolder="" count="0" memberValueDatatype="20" unbalanced="0"/>
    <cacheHierarchy uniqueName="[Tabla1].[Gestión de descartes]" caption="Gestión de descartes" attribute="1" defaultMemberUniqueName="[Tabla1].[Gestión de descartes].[All]" allUniqueName="[Tabla1].[Gestión de descartes].[All]" dimensionUniqueName="[Tabla1]" displayFolder="" count="0" memberValueDatatype="20" unbalanced="0"/>
    <cacheHierarchy uniqueName="[Tabla1].[Planes de explotación]" caption="Planes de explotación" attribute="1" defaultMemberUniqueName="[Tabla1].[Planes de explotación].[All]" allUniqueName="[Tabla1].[Planes de explotación].[All]" dimensionUniqueName="[Tabla1]" displayFolder="" count="0" memberValueDatatype="20" unbalanced="0"/>
    <cacheHierarchy uniqueName="[Tabla1].[Formación]" caption="Formación" attribute="1" defaultMemberUniqueName="[Tabla1].[Formación].[All]" allUniqueName="[Tabla1].[Formación].[All]" dimensionUniqueName="[Tabla1]" displayFolder="" count="0" memberValueDatatype="20" unbalanced="0"/>
    <cacheHierarchy uniqueName="[Tabla1].[Igualdad de género y oportunidades]" caption="Igualdad de género y oportunidades" attribute="1" defaultMemberUniqueName="[Tabla1].[Igualdad de género y oportunidades].[All]" allUniqueName="[Tabla1].[Igualdad de género y oportunidades].[All]" dimensionUniqueName="[Tabla1]" displayFolder="" count="0" memberValueDatatype="20" unbalanced="0"/>
    <cacheHierarchy uniqueName="[Tabla1].[Condiciones de trabajo y seguridad laboral]" caption="Condiciones de trabajo y seguridad laboral" attribute="1" defaultMemberUniqueName="[Tabla1].[Condiciones de trabajo y seguridad laboral].[All]" allUniqueName="[Tabla1].[Condiciones de trabajo y seguridad laboral].[All]" dimensionUniqueName="[Tabla1]" displayFolder="" count="0" memberValueDatatype="20" unbalanced="0"/>
    <cacheHierarchy uniqueName="[Tabla1].[Gestión de organizaciones profesionales]" caption="Gestión de organizaciones profesionales" attribute="1" defaultMemberUniqueName="[Tabla1].[Gestión de organizaciones profesionales].[All]" allUniqueName="[Tabla1].[Gestión de organizaciones profesionales].[All]" dimensionUniqueName="[Tabla1]" displayFolder="" count="0" memberValueDatatype="20" unbalanced="0"/>
    <cacheHierarchy uniqueName="[Tabla1].[Colaboración en la gestión y la investigación]" caption="Colaboración en la gestión y la investigación" attribute="1" defaultMemberUniqueName="[Tabla1].[Colaboración en la gestión y la investigación].[All]" allUniqueName="[Tabla1].[Colaboración en la gestión y la investigación].[All]" dimensionUniqueName="[Tabla1]" displayFolder="" count="0" memberValueDatatype="20" unbalanced="0"/>
    <cacheHierarchy uniqueName="[Tabla1].[Edad]" caption="Edad" attribute="1" defaultMemberUniqueName="[Tabla1].[Edad].[All]" allUniqueName="[Tabla1].[Edad].[All]" dimensionUniqueName="[Tabla1]" displayFolder="" count="2" memberValueDatatype="130" unbalanced="0"/>
    <cacheHierarchy uniqueName="[Tabla1].[Tipo trabajador]" caption="Tipo trabajador" attribute="1" defaultMemberUniqueName="[Tabla1].[Tipo trabajador].[All]" allUniqueName="[Tabla1].[Tipo trabaj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Sector]" caption="Sector" attribute="1" defaultMemberUniqueName="[Tabla1].[Sector].[All]" allUniqueName="[Tabla1].[Sector].[All]" dimensionUniqueName="[Tabla1]" displayFolder="" count="0" memberValueDatatype="130" unbalanced="0"/>
    <cacheHierarchy uniqueName="[Tabla1].[Columna49]" caption="Columna49" attribute="1" defaultMemberUniqueName="[Tabla1].[Columna49].[All]" allUniqueName="[Tabla1].[Columna49].[All]" dimensionUniqueName="[Tabla1]" displayFolder="" count="0" memberValueDatatype="130" unbalanced="0"/>
    <cacheHierarchy uniqueName="[Measures].[Medida 6]" caption="Medida 6" measure="1" displayFolder="" measureGroup="Tabla1" count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Recuento de DEBILIDAD]" caption="Recuento de DEBILIDAD" measure="1" displayFolder="" measureGroup="Tabla1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Recuento de AMENAZA]" caption="Recuento de AMENAZA" measure="1" displayFolder="" measureGroup="Tabla1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Recuento de FORTALEZA]" caption="Recuento de FORTALEZA" measure="1" displayFolder="" measureGroup="Tabla1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OPORTUNIDAD]" caption="Recuento de OPORTUNIDAD" measure="1" displayFolder="" measureGroup="Tabla1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Recuento de MEDIDA 1]" caption="Recuento de MEDIDA 1" measure="1" displayFolder="" measureGroup="Tabla1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Recuento de MEDIDA 2]" caption="Recuento de MEDIDA 2" measure="1" displayFolder="" measureGroup="Tabla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MEDIDA 3]" caption="Recuento de MEDIDA 3" measure="1" displayFolder="" measureGroup="Tabla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Recuento de MEDIDA 4]" caption="Recuento de MEDIDA 4" measure="1" displayFolder="" measureGroup="Tabla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Recuento de MEDIDA 5]" caption="Recuento de MEDIDA 5" measure="1" displayFolder="" measureGroup="Tabla1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Recuento de Contribución al empleo]" caption="Recuento de Contribución al empleo" measure="1" displayFolder="" measureGroup="Tabla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Recuento de Carácter innovador]" caption="Recuento de Carácter innovador" measure="1" displayFolder="" measureGroup="Tabla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Recuento de Contribución a objetivos de estrategia]" caption="Recuento de Contribución a objetivos de estrategia" measure="1" displayFolder="" measureGroup="Tabla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Recuento de Aprovechamiento de los factores productivos]" caption="Recuento de Aprovechamiento de los factores productivos" measure="1" displayFolder="" measureGroup="Tabla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Recuento de Pérfil del solicitante]" caption="Recuento de Pérfil del solicitante" measure="1" displayFolder="" measureGroup="Tabla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Recuento de Contribución al desarrollo sostenible]" caption="Recuento de Contribución al desarrollo sostenible" measure="1" displayFolder="" measureGroup="Tabla1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Recuento de Contribuciópn a la igualdad de género y oportunidades]" caption="Recuento de Contribuciópn a la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Recuento de Ubicación del proyecto]" caption="Recuento de Ubicac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Recuento de Inversión del proyecto]" caption="Recuento de Inversión del proyecto" measure="1" displayFolder="" measureGroup="Tabla1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Count of Propietarios de buques y armadores]" caption="Count of Propietarios de buques y armadores" measure="1" displayFolder="" measureGroup="Tabla1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Count of Trabajadores asalariados del sector pesquero]" caption="Count of Trabajadores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Count of Familiares de trabajadores autónomos y asalariados del sector pesquero]" caption="Count of Familiares de trabajadores autónomos y asalariados del sector pesquero" measure="1" displayFolder="" measureGroup="Tabla1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Empresas de transformación y/o comercialización de productos de la pesca]" caption="Recuento de Empresas de transformación y/o comercialización de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Recuento de Cofradías de Pescadores]" caption="Recuento de Cofradías de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Recuento de Otras organizaciones de armadores y/o pescadores]" caption="Recuento de Otras organizaciones de armadores y/o pescadores" measure="1" displayFolder="" measureGroup="Tabla1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Recuento de Organizaciones y asociaciones de transformadores y/o comercializadores]" caption="Recuento de Organizaciones y asociaciones de transformadores y/o comercializadores" measure="1" displayFolder="" measureGroup="Tabla1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Otras asociaciones]" caption="Recuento de Otras asociaciones" measure="1" displayFolder="" measureGroup="Tabla1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Recuento de Entidades Locales]" caption="Recuento de Entidades Locales" measure="1" displayFolder="" measureGroup="Tabla1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Colaboración en la gestión y la investigación]" caption="Suma de Colaboración en la gestión y la investigación" measure="1" displayFolder="" measureGroup="Tabla1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Gestión de organizaciones profesionales]" caption="Suma de Gestión de organizaciones profesionales" measure="1" displayFolder="" measureGroup="Tabla1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Condiciones de trabajo y seguridad laboral]" caption="Suma de Condiciones de trabajo y seguridad laboral" measure="1" displayFolder="" measureGroup="Tabla1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Relevo generacional]" caption="Suma de Relevo generacional" measure="1" displayFolder="" measureGroup="Tabla1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Uso de nuevas tecnologías en la gestión]" caption="Suma de Uso de nuevas tecnologías en la gestión" measure="1" displayFolder="" measureGroup="Tabla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Eficiencia energética]" caption="Suma de Eficiencia energética" measure="1" displayFolder="" measureGroup="Tabla1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Digitalización del sector]" caption="Suma de Digitalización del sector" measure="1" displayFolder="" measureGroup="Tabla1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Turismo marinero y pesca-turismo]" caption="Suma de Turismo marinero y pesca-turismo" measure="1" displayFolder="" measureGroup="Tabla1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Certificaciones y marcas de calidad]" caption="Suma de Certificaciones y marcas de calidad" measure="1" displayFolder="" measureGroup="Tabla1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Desarrollo de la acuicultura]" caption="Suma de Desarrollo de la acuicultura" measure="1" displayFolder="" measureGroup="Tabla1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Nuevos productos de la pesca]" caption="Suma de Nuevos productos de la pesca" measure="1" displayFolder="" measureGroup="Tabla1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Nuevos canales de comercialización]" caption="Suma de Nuevos canales de comercialización" measure="1" displayFolder="" measureGroup="Tabla1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Promoción de los productos pesqueros]" caption="Suma de Promoción de los productos pesqueros" measure="1" displayFolder="" measureGroup="Tabla1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Gestión de descartes]" caption="Suma de Gestión de descartes" measure="1" displayFolder="" measureGroup="Tabla1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Planes de explotación]" caption="Suma de Planes de explotación" measure="1" displayFolder="" measureGroup="Tabla1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Formación]" caption="Suma de Formación" measure="1" displayFolder="" measureGroup="Tabla1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Igualdad de género y oportunidades]" caption="Suma de Igualdad de género y oportunidades" measure="1" displayFolder="" measureGroup="Tabla1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8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3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0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4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7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2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9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5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6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A0A322-A026-4FF6-A751-E6B461D7B8B1}" name="TablaDinámica30" cacheId="360" applyNumberFormats="0" applyBorderFormats="0" applyFontFormats="0" applyPatternFormats="0" applyAlignmentFormats="0" applyWidthHeightFormats="1" dataCaption="Valores" tag="67a91994-7566-4f9e-885b-2fa48f3a292a" updatedVersion="7" minRefreshableVersion="3" useAutoFormatting="1" subtotalHiddenItems="1" itemPrintTitles="1" createdVersion="8" indent="0" outline="1" outlineData="1" multipleFieldFilters="0">
  <location ref="G119:H121" firstHeaderRow="1" firstDataRow="1" firstDataCol="1"/>
  <pivotFields count="4">
    <pivotField axis="axisRow" allDrilled="1" subtotalTop="0" showAll="0" dataSourceSort="1" defaultSubtotal="0" defaultAttributeDrillState="1">
      <items count="1">
        <item x="0"/>
      </items>
    </pivotField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2">
    <i>
      <x/>
    </i>
    <i t="grand">
      <x/>
    </i>
  </rowItems>
  <colItems count="1">
    <i/>
  </colItems>
  <dataFields count="1">
    <dataField name="Recuento de Empresas de transformación y/o comercialización de productos de la pesca" fld="1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08C479-16A6-469D-B404-87F159A53B0C}" name="TablaDinámica17" cacheId="342" applyNumberFormats="0" applyBorderFormats="0" applyFontFormats="0" applyPatternFormats="0" applyAlignmentFormats="0" applyWidthHeightFormats="1" dataCaption="Valores" tag="77b2ca86-efb7-450f-811a-401302487291" updatedVersion="7" minRefreshableVersion="3" useAutoFormatting="1" subtotalHiddenItems="1" itemPrintTitles="1" createdVersion="8" indent="0" outline="1" outlineData="1" multipleFieldFilters="0">
  <location ref="A60:B64" firstHeaderRow="1" firstDataRow="1" firstDataCol="1"/>
  <pivotFields count="4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Recuento de Contribución al empleo" fld="1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5E2A25-2FA7-45D7-A11B-FACE5FAE025A}" name="TablaDinámica7" cacheId="374" applyNumberFormats="0" applyBorderFormats="0" applyFontFormats="0" applyPatternFormats="0" applyAlignmentFormats="0" applyWidthHeightFormats="1" dataCaption="Valores" tag="a2900560-f382-4d74-aaa1-6c583d4f9ad8" updatedVersion="7" minRefreshableVersion="3" useAutoFormatting="1" subtotalHiddenItems="1" itemPrintTitles="1" createdVersion="8" indent="0" outline="1" outlineData="1" multipleFieldFilters="0">
  <location ref="A1:B5" firstHeaderRow="1" firstDataRow="1" firstDataCol="1"/>
  <pivotFields count="4"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Recuento de MEDIDA 1" fld="0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E52990-E691-495F-9937-D51F630D8B77}" name="TablaDinámica39" cacheId="0" applyNumberFormats="0" applyBorderFormats="0" applyFontFormats="0" applyPatternFormats="0" applyAlignmentFormats="0" applyWidthHeightFormats="1" dataCaption="Valores" tag="6523cd1d-18a4-4832-b1de-318a4c4c2393" updatedVersion="8" minRefreshableVersion="3" useAutoFormatting="1" itemPrintTitles="1" createdVersion="8" indent="0" outline="1" outlineData="1" multipleFieldFilters="0">
  <location ref="A166:B170" firstHeaderRow="1" firstDataRow="1" firstDataCol="1"/>
  <pivotFields count="2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a de Relevo generacional" fld="1" baseField="0" baseItem="0"/>
  </dataFields>
  <pivotHierarchies count="9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8C6330-DB63-48AF-86EC-304B91370C33}" name="TablaDinámica29" cacheId="358" applyNumberFormats="0" applyBorderFormats="0" applyFontFormats="0" applyPatternFormats="0" applyAlignmentFormats="0" applyWidthHeightFormats="1" dataCaption="Valores" tag="01fbe73b-ae5f-41fb-9dad-ff190ab5aeab" updatedVersion="7" minRefreshableVersion="3" useAutoFormatting="1" subtotalHiddenItems="1" itemPrintTitles="1" createdVersion="8" indent="0" outline="1" outlineData="1" multipleFieldFilters="0">
  <location ref="E119:F123" firstHeaderRow="1" firstDataRow="1" firstDataCol="1"/>
  <pivotFields count="4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Recuento de Familiares de trabajadores autónomos y asalariados del sector pesquero" fld="1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ACF770-6315-4F3E-8128-F090D91BD8DF}" name="TablaDinámica32" cacheId="364" applyNumberFormats="0" applyBorderFormats="0" applyFontFormats="0" applyPatternFormats="0" applyAlignmentFormats="0" applyWidthHeightFormats="1" dataCaption="Valores" tag="34a26dc2-0059-4076-b4e9-0350c084ec99" updatedVersion="7" minRefreshableVersion="3" useAutoFormatting="1" subtotalHiddenItems="1" itemPrintTitles="1" createdVersion="8" indent="0" outline="1" outlineData="1" multipleFieldFilters="0">
  <location ref="K119:L123" firstHeaderRow="1" firstDataRow="1" firstDataCol="1"/>
  <pivotFields count="4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Recuento de Otras organizaciones de armadores y/o pescadores" fld="1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811FB2-FB16-4278-88C8-E0FC41932D1F}" name="TablaDinámica28" cacheId="322" applyNumberFormats="0" applyBorderFormats="0" applyFontFormats="0" applyPatternFormats="0" applyAlignmentFormats="0" applyWidthHeightFormats="1" dataCaption="Valores" tag="3da2c6d4-3705-4612-bbb9-c8c2258d4b7a" updatedVersion="7" minRefreshableVersion="3" useAutoFormatting="1" subtotalHiddenItems="1" itemPrintTitles="1" createdVersion="8" indent="0" outline="1" outlineData="1" multipleFieldFilters="0">
  <location ref="C119:D122" firstHeaderRow="1" firstDataRow="1" firstDataCol="1"/>
  <pivotFields count="4">
    <pivotField axis="axisRow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Recuento de Trabajadores asalariados del sector pesquero" fld="1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54E147-A9A8-4A01-9DBC-EC939BC6635B}" name="TablaDinámica14" cacheId="336" applyNumberFormats="0" applyBorderFormats="0" applyFontFormats="0" applyPatternFormats="0" applyAlignmentFormats="0" applyWidthHeightFormats="1" dataCaption="Valores" tag="44ff7a16-dc3c-43c1-9615-8466e39901f4" updatedVersion="7" minRefreshableVersion="3" useAutoFormatting="1" subtotalHiddenItems="1" itemPrintTitles="1" createdVersion="8" indent="0" outline="1" outlineData="1" multipleFieldFilters="0">
  <location ref="A36:B40" firstHeaderRow="1" firstDataRow="1" firstDataCol="1"/>
  <pivotFields count="4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Recuento de Contribución a objetivos de estrategia" fld="1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1C3492-FFCB-41E4-A420-17C02F35FC89}" name="TablaDinámica15" cacheId="338" applyNumberFormats="0" applyBorderFormats="0" applyFontFormats="0" applyPatternFormats="0" applyAlignmentFormats="0" applyWidthHeightFormats="1" dataCaption="Valores" tag="9143f048-d329-48ad-9b4c-27610ee83d97" updatedVersion="7" minRefreshableVersion="3" useAutoFormatting="1" subtotalHiddenItems="1" itemPrintTitles="1" createdVersion="8" indent="0" outline="1" outlineData="1" multipleFieldFilters="0">
  <location ref="A44:B48" firstHeaderRow="1" firstDataRow="1" firstDataCol="1"/>
  <pivotFields count="4"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Recuento de Contribución al empleo" fld="0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E2BC8D-12E2-4717-BAEA-34476991C8B6}" name="TablaDinámica11" cacheId="334" applyNumberFormats="0" applyBorderFormats="0" applyFontFormats="0" applyPatternFormats="0" applyAlignmentFormats="0" applyWidthHeightFormats="1" dataCaption="Valores" tag="d4d8eef9-ea01-4d26-935a-8312a71faf3f" updatedVersion="7" minRefreshableVersion="3" useAutoFormatting="1" subtotalHiddenItems="1" itemPrintTitles="1" createdVersion="8" indent="0" outline="1" outlineData="1" multipleFieldFilters="0">
  <location ref="A29:B31" firstHeaderRow="1" firstDataRow="1" firstDataCol="1"/>
  <pivotFields count="4">
    <pivotField axis="axisRow" allDrilled="1" subtotalTop="0" showAll="0" dataSourceSort="1" defaultSubtotal="0" defaultAttributeDrillState="1">
      <items count="1">
        <item x="0"/>
      </items>
    </pivotField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2">
    <i>
      <x/>
    </i>
    <i t="grand">
      <x/>
    </i>
  </rowItems>
  <colItems count="1">
    <i/>
  </colItems>
  <dataFields count="1">
    <dataField name="Recuento de MEDIDA 5" fld="1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14D9AA-5035-4A09-A92D-B460EB462DEF}" name="TablaDinámica22" cacheId="352" applyNumberFormats="0" applyBorderFormats="0" applyFontFormats="0" applyPatternFormats="0" applyAlignmentFormats="0" applyWidthHeightFormats="1" dataCaption="Valores" tag="6ef23790-d4ad-4e46-95d3-2467df5aa94f" updatedVersion="7" minRefreshableVersion="3" useAutoFormatting="1" subtotalHiddenItems="1" itemPrintTitles="1" createdVersion="8" indent="0" outline="1" outlineData="1" multipleFieldFilters="0">
  <location ref="A101:B104" firstHeaderRow="1" firstDataRow="1" firstDataCol="1"/>
  <pivotFields count="4">
    <pivotField dataField="1" subtotalTop="0" showAll="0" defaultSubtotal="0"/>
    <pivotField axis="axisRow" allDrilled="1" subtotalTop="0" showAll="0" dataSourceSort="1" defaultSubtotal="0" defaultAttributeDrillState="1">
      <items count="2">
        <item x="0"/>
        <item x="1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Recuento de Ubicación del proyecto" fld="0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E5402B-C787-4E78-A8E4-0976279BA35F}" name="TablaDinámica19" cacheId="346" applyNumberFormats="0" applyBorderFormats="0" applyFontFormats="0" applyPatternFormats="0" applyAlignmentFormats="0" applyWidthHeightFormats="1" dataCaption="Valores" tag="88129fdf-d330-4395-84f1-e95201a0ba31" updatedVersion="7" minRefreshableVersion="3" useAutoFormatting="1" subtotalHiddenItems="1" itemPrintTitles="1" createdVersion="8" indent="0" outline="1" outlineData="1" multipleFieldFilters="0">
  <location ref="A76:B79" firstHeaderRow="1" firstDataRow="1" firstDataCol="1"/>
  <pivotFields count="4">
    <pivotField axis="axisRow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Recuento de Pérfil del solicitante" fld="1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4F062F-0A51-4447-87C1-1DCE846A7726}" name="TablaDinámica18" cacheId="344" applyNumberFormats="0" applyBorderFormats="0" applyFontFormats="0" applyPatternFormats="0" applyAlignmentFormats="0" applyWidthHeightFormats="1" dataCaption="Valores" tag="4ae0ac40-ae72-4234-9352-7d287dd07e82" updatedVersion="7" minRefreshableVersion="3" useAutoFormatting="1" subtotalHiddenItems="1" itemPrintTitles="1" createdVersion="8" indent="0" outline="1" outlineData="1" multipleFieldFilters="0">
  <location ref="A68:B71" firstHeaderRow="1" firstDataRow="1" firstDataCol="1"/>
  <pivotFields count="4">
    <pivotField dataField="1" subtotalTop="0" showAll="0" defaultSubtotal="0"/>
    <pivotField axis="axisRow" allDrilled="1" subtotalTop="0" showAll="0" dataSourceSort="1" defaultSubtotal="0" defaultAttributeDrillState="1">
      <items count="2">
        <item x="0"/>
        <item x="1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Recuento de Aprovechamiento de los factores productivos" fld="0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11CB86-3C25-49F4-A0C2-056E74257CB7}" name="TablaDinámica9" cacheId="378" applyNumberFormats="0" applyBorderFormats="0" applyFontFormats="0" applyPatternFormats="0" applyAlignmentFormats="0" applyWidthHeightFormats="1" dataCaption="Valores" tag="a4f1cde7-0e9c-45d6-9f70-1c6d2e2d7b6c" updatedVersion="7" minRefreshableVersion="3" useAutoFormatting="1" subtotalHiddenItems="1" itemPrintTitles="1" createdVersion="8" indent="0" outline="1" outlineData="1" multipleFieldFilters="0">
  <location ref="A15:B18" firstHeaderRow="1" firstDataRow="1" firstDataCol="1"/>
  <pivotFields count="4">
    <pivotField dataField="1" subtotalTop="0" showAll="0" defaultSubtotal="0"/>
    <pivotField axis="axisRow" allDrilled="1" subtotalTop="0" showAll="0" dataSourceSort="1" defaultSubtotal="0" defaultAttributeDrillState="1">
      <items count="2">
        <item x="0"/>
        <item x="1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Recuento de MEDIDA 3" fld="0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4C546A-DF5D-47DE-91B0-0BB5FAF703E5}" name="TablaDinámica33" cacheId="366" applyNumberFormats="0" applyBorderFormats="0" applyFontFormats="0" applyPatternFormats="0" applyAlignmentFormats="0" applyWidthHeightFormats="1" dataCaption="Valores" tag="00ffd61e-e82d-4c6e-8a33-48a65d0b462d" updatedVersion="7" minRefreshableVersion="3" useAutoFormatting="1" subtotalHiddenItems="1" itemPrintTitles="1" createdVersion="8" indent="0" outline="1" outlineData="1" multipleFieldFilters="0">
  <location ref="M119:N123" firstHeaderRow="1" firstDataRow="1" firstDataCol="1"/>
  <pivotFields count="4"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Recuento de Organizaciones y asociaciones de transformadores y/o comercializadores" fld="0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5D1E8F-D038-42AD-80C5-D5C5B062FCE5}" name="TablaDinámica23" cacheId="354" applyNumberFormats="0" applyBorderFormats="0" applyFontFormats="0" applyPatternFormats="0" applyAlignmentFormats="0" applyWidthHeightFormats="1" dataCaption="Valores" tag="9c097285-d148-497f-acfe-04efb4f66379" updatedVersion="7" minRefreshableVersion="3" useAutoFormatting="1" subtotalHiddenItems="1" itemPrintTitles="1" createdVersion="8" indent="0" outline="1" outlineData="1" multipleFieldFilters="0">
  <location ref="A110:B113" firstHeaderRow="1" firstDataRow="1" firstDataCol="1"/>
  <pivotFields count="4">
    <pivotField axis="axisRow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Recuento de Inversión del proyecto" fld="1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B00213-3D64-468A-9E12-EE306648A661}" name="TablaDinámica36" cacheId="372" dataOnRows="1" applyNumberFormats="0" applyBorderFormats="0" applyFontFormats="0" applyPatternFormats="0" applyAlignmentFormats="0" applyWidthHeightFormats="1" dataCaption="Valores" tag="b84fd47f-060c-4d65-a7ee-dfbee85aed87" updatedVersion="7" minRefreshableVersion="3" useAutoFormatting="1" subtotalHiddenItems="1" itemPrintTitles="1" createdVersion="8" indent="0" outline="1" outlineData="1" multipleFieldFilters="0" fieldListSortAscending="1">
  <location ref="A137:B154" firstHeaderRow="1" firstDataRow="1" firstDataCol="1"/>
  <pivotFields count="19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-2"/>
  </rowFields>
  <rowItems count="1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</rowItems>
  <colItems count="1">
    <i/>
  </colItems>
  <dataFields count="17">
    <dataField name="Suma de Relevo generacional" fld="0" baseField="0" baseItem="0"/>
    <dataField name="Suma de Uso de nuevas tecnologías en la gestión" fld="1" baseField="0" baseItem="0"/>
    <dataField name="Suma de Eficiencia energética" fld="2" baseField="0" baseItem="0"/>
    <dataField name="Suma de Digitalización del sector" fld="3" baseField="0" baseItem="0"/>
    <dataField name="Suma de Turismo marinero y pesca-turismo" fld="4" baseField="0" baseItem="0"/>
    <dataField name="Suma de Certificaciones y marcas de calidad" fld="5" baseField="0" baseItem="0"/>
    <dataField name="Suma de Desarrollo de la acuicultura" fld="6" baseField="0" baseItem="0"/>
    <dataField name="Suma de Nuevos productos de la pesca" fld="7" baseField="0" baseItem="0"/>
    <dataField name="Suma de Nuevos canales de comercialización" fld="8" baseField="0" baseItem="0"/>
    <dataField name="Suma de Promoción de los productos pesqueros" fld="9" baseField="0" baseItem="0"/>
    <dataField name="Suma de Gestión de descartes" fld="10" baseField="0" baseItem="0"/>
    <dataField name="Suma de Planes de explotación" fld="11" baseField="0" baseItem="0"/>
    <dataField name="Suma de Formación" fld="12" baseField="0" baseItem="0"/>
    <dataField name="Suma de Igualdad de género y oportunidades" fld="13" baseField="0" baseItem="0"/>
    <dataField name="Suma de Condiciones de trabajo y seguridad laboral" fld="14" baseField="0" baseItem="0"/>
    <dataField name="Suma de Gestión de organizaciones profesionales" fld="15" baseField="0" baseItem="0"/>
    <dataField name="Suma de Colaboración en la gestión y la investigación" fld="16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-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F7722C-F3DD-4D25-BE2A-DC5168F010F2}" name="TablaDinámica16" cacheId="340" applyNumberFormats="0" applyBorderFormats="0" applyFontFormats="0" applyPatternFormats="0" applyAlignmentFormats="0" applyWidthHeightFormats="1" dataCaption="Valores" tag="f2ed3feb-f35b-4d67-bf42-c54d25ddeda2" updatedVersion="7" minRefreshableVersion="3" useAutoFormatting="1" subtotalHiddenItems="1" itemPrintTitles="1" createdVersion="8" indent="0" outline="1" outlineData="1" multipleFieldFilters="0">
  <location ref="A52:B56" firstHeaderRow="1" firstDataRow="1" firstDataCol="1"/>
  <pivotFields count="4"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Recuento de Carácter innovador" fld="0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456D96-944C-4668-9D23-652C2DF6E683}" name="TablaDinámica21" cacheId="350" applyNumberFormats="0" applyBorderFormats="0" applyFontFormats="0" applyPatternFormats="0" applyAlignmentFormats="0" applyWidthHeightFormats="1" dataCaption="Valores" tag="dc34497c-e694-47a3-bc81-deb2398baf15" updatedVersion="7" minRefreshableVersion="3" useAutoFormatting="1" subtotalHiddenItems="1" itemPrintTitles="1" createdVersion="8" indent="0" outline="1" outlineData="1" multipleFieldFilters="0">
  <location ref="A92:B95" firstHeaderRow="1" firstDataRow="1" firstDataCol="1"/>
  <pivotFields count="4">
    <pivotField axis="axisRow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Recuento de Contribuciópn a la igualdad de género y oportunidades" fld="1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F8C819-2992-4070-B7D1-1C67039743DE}" name="TablaDinámica3" cacheId="326" applyNumberFormats="0" applyBorderFormats="0" applyFontFormats="0" applyPatternFormats="0" applyAlignmentFormats="0" applyWidthHeightFormats="1" dataCaption="Valores" tag="1bc5254e-5c9f-4ca3-968f-388a7f4ceb36" updatedVersion="7" minRefreshableVersion="3" useAutoFormatting="1" subtotalHiddenItems="1" itemPrintTitles="1" createdVersion="8" indent="0" outline="1" outlineData="1" multipleFieldFilters="0">
  <location ref="A44:B45" firstHeaderRow="1" firstDataRow="2" firstDataCol="1"/>
  <pivotFields count="4">
    <pivotField axis="axisRow" allDrilled="1" subtotalTop="0" showAll="0" dataSourceSort="1" defaultSubtotal="0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1">
        <item s="1" x="0"/>
      </items>
    </pivotField>
    <pivotField allDrilled="1" subtotalTop="0" showAll="0" dataSourceSort="1" defaultSubtotal="0" defaultAttributeDrillState="1"/>
  </pivotFields>
  <rowFields count="1">
    <field x="0"/>
  </rowFields>
  <colFields count="1">
    <field x="2"/>
  </colFields>
  <dataFields count="1">
    <dataField name="Recuento de AMENAZA" fld="1" subtotal="count" baseField="0" baseItem="0"/>
  </dataFields>
  <pivotHierarchies count="96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5D39CD-BCAD-4DDE-B8B9-CD80E2EEBEB9}" name="TablaDinámica2" cacheId="324" dataOnRows="1" applyNumberFormats="0" applyBorderFormats="0" applyFontFormats="0" applyPatternFormats="0" applyAlignmentFormats="0" applyWidthHeightFormats="1" dataCaption="Valores" tag="18734d1a-bc2c-4516-9af7-09a8e01d5dce" updatedVersion="7" minRefreshableVersion="3" useAutoFormatting="1" subtotalHiddenItems="1" itemPrintTitles="1" createdVersion="8" indent="0" outline="1" outlineData="1" multipleFieldFilters="0">
  <location ref="A1:B2" firstHeaderRow="1" firstDataRow="2" firstDataCol="1"/>
  <pivotFields count="4">
    <pivotField axis="axisCol" allDrilled="1" subtotalTop="0" showAll="0" dataSourceSort="1" defaultSubtotal="0" defaultAttributeDrillState="1">
      <items count="1">
        <item s="1" x="0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allDrilled="1" subtotalTop="0" showAll="0" dataSourceSort="1" defaultSubtotal="0" defaultAttributeDrillState="1"/>
  </pivotFields>
  <rowFields count="1">
    <field x="2"/>
  </rowFields>
  <colFields count="1">
    <field x="0"/>
  </colFields>
  <dataFields count="1">
    <dataField name="Recuento de DEBILIDAD" fld="1" subtotal="count" baseField="0" baseItem="0"/>
  </dataFields>
  <pivotHierarchies count="96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2D59AC-DC9C-439D-B553-ED6FE30EF622}" name="TablaDinámica5" cacheId="330" applyNumberFormats="0" applyBorderFormats="0" applyFontFormats="0" applyPatternFormats="0" applyAlignmentFormats="0" applyWidthHeightFormats="1" dataCaption="Valores" tag="a6c5cb34-cfaa-4600-bf01-68c96e4d937d" updatedVersion="7" minRefreshableVersion="3" useAutoFormatting="1" subtotalHiddenItems="1" itemPrintTitles="1" createdVersion="8" indent="0" outline="1" outlineData="1" multipleFieldFilters="0">
  <location ref="A143:B144" firstHeaderRow="1" firstDataRow="2" firstDataCol="1"/>
  <pivotFields count="4">
    <pivotField dataField="1" subtotalTop="0" showAll="0" defaultSubtotal="0"/>
    <pivotField axis="axisRow" allDrilled="1" subtotalTop="0" showAll="0" dataSourceSort="1" defaultSubtotal="0" defaultAttributeDrillState="1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axis="axisCol" allDrilled="1" subtotalTop="0" showAll="0" dataSourceSort="1" defaultSubtotal="0" defaultAttributeDrillState="1">
      <items count="1">
        <item s="1" x="0"/>
      </items>
    </pivotField>
    <pivotField allDrilled="1" subtotalTop="0" showAll="0" dataSourceSort="1" defaultSubtotal="0" defaultAttributeDrillState="1"/>
  </pivotFields>
  <rowFields count="1">
    <field x="1"/>
  </rowFields>
  <colFields count="1">
    <field x="2"/>
  </colFields>
  <dataFields count="1">
    <dataField name="Recuento de OPORTUNIDAD" fld="0" subtotal="count" baseField="0" baseItem="0"/>
  </dataFields>
  <pivotHierarchies count="96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47339D-D8D6-41FA-96A2-68A9EB6B5B85}" name="TablaDinámica31" cacheId="362" applyNumberFormats="0" applyBorderFormats="0" applyFontFormats="0" applyPatternFormats="0" applyAlignmentFormats="0" applyWidthHeightFormats="1" dataCaption="Valores" tag="504719de-f064-4cd6-b365-b42fdeb67c52" updatedVersion="7" minRefreshableVersion="3" useAutoFormatting="1" subtotalHiddenItems="1" itemPrintTitles="1" createdVersion="8" indent="0" outline="1" outlineData="1" multipleFieldFilters="0">
  <location ref="I119:J121" firstHeaderRow="1" firstDataRow="1" firstDataCol="1"/>
  <pivotFields count="4">
    <pivotField axis="axisRow" allDrilled="1" subtotalTop="0" showAll="0" dataSourceSort="1" defaultSubtotal="0" defaultAttributeDrillState="1">
      <items count="1">
        <item x="0"/>
      </items>
    </pivotField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2">
    <i>
      <x/>
    </i>
    <i t="grand">
      <x/>
    </i>
  </rowItems>
  <colItems count="1">
    <i/>
  </colItems>
  <dataFields count="1">
    <dataField name="Recuento de Cofradías de Pescadores" fld="1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6A5CA2-3495-4DAE-93DA-A329319DAB80}" name="TablaDinámica4" cacheId="328" applyNumberFormats="0" applyBorderFormats="0" applyFontFormats="0" applyPatternFormats="0" applyAlignmentFormats="0" applyWidthHeightFormats="1" dataCaption="Valores" tag="9241a9b9-a0a6-43f6-9f7e-ad228a5aae4c" updatedVersion="7" minRefreshableVersion="3" useAutoFormatting="1" subtotalHiddenItems="1" itemPrintTitles="1" createdVersion="8" indent="0" outline="1" outlineData="1" multipleFieldFilters="0">
  <location ref="A106:B107" firstHeaderRow="1" firstDataRow="2" firstDataCol="1"/>
  <pivotFields count="4">
    <pivotField dataField="1" subtotalTop="0" showAll="0" defaultSubtotal="0"/>
    <pivotField axis="axisRow" allDrilled="1" subtotalTop="0" showAll="0" dataSourceSort="1" defaultSubtotal="0" defaultAttributeDrillState="1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axis="axisCol" allDrilled="1" subtotalTop="0" showAll="0" dataSourceSort="1" defaultSubtotal="0" defaultAttributeDrillState="1">
      <items count="1">
        <item s="1" x="0"/>
      </items>
    </pivotField>
    <pivotField allDrilled="1" subtotalTop="0" showAll="0" dataSourceSort="1" defaultSubtotal="0" defaultAttributeDrillState="1"/>
  </pivotFields>
  <rowFields count="1">
    <field x="1"/>
  </rowFields>
  <colFields count="1">
    <field x="2"/>
  </colFields>
  <dataFields count="1">
    <dataField name="Recuento de FORTALEZA" fld="0" subtotal="count" baseField="0" baseItem="0"/>
  </dataFields>
  <pivotHierarchies count="96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3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1826AB-9FD1-44B1-802D-3B7D27C60BEA}" name="TablaDinámica8" cacheId="376" applyNumberFormats="0" applyBorderFormats="0" applyFontFormats="0" applyPatternFormats="0" applyAlignmentFormats="0" applyWidthHeightFormats="1" dataCaption="Valores" tag="cd3cce95-9b26-4c88-b4b9-6d718abe9bea" updatedVersion="7" minRefreshableVersion="3" useAutoFormatting="1" subtotalHiddenItems="1" itemPrintTitles="1" createdVersion="8" indent="0" outline="1" outlineData="1" multipleFieldFilters="0">
  <location ref="A8:B12" firstHeaderRow="1" firstDataRow="1" firstDataCol="1"/>
  <pivotFields count="4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Recuento de MEDIDA 2" fld="1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3C6C45-B951-456F-AB77-5CDADE7C35AE}" name="TablaDinámica20" cacheId="348" applyNumberFormats="0" applyBorderFormats="0" applyFontFormats="0" applyPatternFormats="0" applyAlignmentFormats="0" applyWidthHeightFormats="1" dataCaption="Valores" tag="6f9c55b5-967c-44d1-8409-d24a59fc62a2" updatedVersion="7" minRefreshableVersion="3" useAutoFormatting="1" subtotalHiddenItems="1" itemPrintTitles="1" createdVersion="8" indent="0" outline="1" outlineData="1" multipleFieldFilters="0">
  <location ref="A84:B87" firstHeaderRow="1" firstDataRow="1" firstDataCol="1"/>
  <pivotFields count="4">
    <pivotField dataField="1" subtotalTop="0" showAll="0" defaultSubtotal="0"/>
    <pivotField axis="axisRow" allDrilled="1" subtotalTop="0" showAll="0" dataSourceSort="1" defaultSubtotal="0" defaultAttributeDrillState="1">
      <items count="2">
        <item x="0"/>
        <item x="1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Recuento de Contribución al desarrollo sostenible" fld="0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33698B-364C-4E1A-A9A9-B9BA049FAE4B}" name="TablaDinámica34" cacheId="368" applyNumberFormats="0" applyBorderFormats="0" applyFontFormats="0" applyPatternFormats="0" applyAlignmentFormats="0" applyWidthHeightFormats="1" dataCaption="Valores" tag="a068c6d6-2d6f-4cc3-ad79-16074c216906" updatedVersion="7" minRefreshableVersion="3" useAutoFormatting="1" subtotalHiddenItems="1" itemPrintTitles="1" createdVersion="8" indent="0" outline="1" outlineData="1" multipleFieldFilters="0">
  <location ref="O119:P123" firstHeaderRow="1" firstDataRow="1" firstDataCol="1"/>
  <pivotFields count="4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Recuento de Otras asociaciones" fld="1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5E4CF6-2E49-4D9D-8768-8A711D948293}" name="TablaDinámica35" cacheId="370" applyNumberFormats="0" applyBorderFormats="0" applyFontFormats="0" applyPatternFormats="0" applyAlignmentFormats="0" applyWidthHeightFormats="1" dataCaption="Valores" tag="41e5ae43-82ac-4b60-a54c-5ac568d4b614" updatedVersion="7" minRefreshableVersion="3" useAutoFormatting="1" subtotalHiddenItems="1" itemPrintTitles="1" createdVersion="8" indent="0" outline="1" outlineData="1" multipleFieldFilters="0">
  <location ref="Q119:R123" firstHeaderRow="1" firstDataRow="1" firstDataCol="1"/>
  <pivotFields count="4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Recuento de Entidades Locales" fld="1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6FEBB3-8054-4F6A-85B7-283AA1F28D78}" name="TablaDinámica27" cacheId="356" applyNumberFormats="0" applyBorderFormats="0" applyFontFormats="0" applyPatternFormats="0" applyAlignmentFormats="0" applyWidthHeightFormats="1" dataCaption="Valores" tag="b9c619bd-76e1-4bfd-9c2f-2a06718d04c3" updatedVersion="7" minRefreshableVersion="3" useAutoFormatting="1" subtotalHiddenItems="1" itemPrintTitles="1" createdVersion="8" indent="0" outline="1" outlineData="1" multipleFieldFilters="0">
  <location ref="A119:B124" firstHeaderRow="1" firstDataRow="1" firstDataCol="1"/>
  <pivotFields count="4"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Recuento de Propietarios de buques y armadores" fld="1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9B3B7E-207B-48A1-AD57-0ACE769DBF97}" name="TablaDinámica10" cacheId="332" applyNumberFormats="0" applyBorderFormats="0" applyFontFormats="0" applyPatternFormats="0" applyAlignmentFormats="0" applyWidthHeightFormats="1" dataCaption="Valores" tag="2cdc56dd-8990-4a9a-ba8e-601bf42d8ba0" updatedVersion="7" minRefreshableVersion="3" useAutoFormatting="1" subtotalHiddenItems="1" itemPrintTitles="1" createdVersion="8" indent="0" outline="1" outlineData="1" multipleFieldFilters="0">
  <location ref="A22:B25" firstHeaderRow="1" firstDataRow="1" firstDataCol="1"/>
  <pivotFields count="4">
    <pivotField dataField="1" subtotalTop="0" showAll="0" defaultSubtotal="0"/>
    <pivotField axis="axisRow" allDrilled="1" subtotalTop="0" showAll="0" dataSourceSort="1" defaultSubtotal="0" defaultAttributeDrillState="1">
      <items count="2">
        <item x="0"/>
        <item x="1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Recuento de MEDIDA 4" fld="0" subtotal="count" baseField="0" baseItem="0"/>
  </dataFields>
  <pivotHierarchies count="96">
    <pivotHierarchy multipleItemSelectionAllowed="1" dragToData="1">
      <members count="1" level="1">
        <member name="[Tabla1].[COMARCA].&amp;[CABO PEÑ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Tabla1].[Tipo trabajador].&amp;[Asalariado/a otros sectores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ARCA" xr10:uid="{721C31E3-D436-4FEB-B838-DE5E6727689E}" sourceName="[Tabla1].[COMARCA]">
  <pivotTables>
    <pivotTable tabId="2" name="TablaDinámica2"/>
    <pivotTable tabId="2" name="TablaDinámica3"/>
    <pivotTable tabId="2" name="TablaDinámica4"/>
    <pivotTable tabId="2" name="TablaDinámica5"/>
    <pivotTable tabId="4" name="TablaDinámica10"/>
    <pivotTable tabId="4" name="TablaDinámica11"/>
    <pivotTable tabId="4" name="TablaDinámica7"/>
    <pivotTable tabId="4" name="TablaDinámica8"/>
    <pivotTable tabId="4" name="TablaDinámica9"/>
    <pivotTable tabId="4" name="TablaDinámica14"/>
    <pivotTable tabId="4" name="TablaDinámica15"/>
    <pivotTable tabId="4" name="TablaDinámica16"/>
    <pivotTable tabId="4" name="TablaDinámica17"/>
    <pivotTable tabId="4" name="TablaDinámica18"/>
    <pivotTable tabId="4" name="TablaDinámica19"/>
    <pivotTable tabId="4" name="TablaDinámica20"/>
    <pivotTable tabId="4" name="TablaDinámica21"/>
    <pivotTable tabId="4" name="TablaDinámica22"/>
    <pivotTable tabId="4" name="TablaDinámica23"/>
    <pivotTable tabId="4" name="TablaDinámica27"/>
    <pivotTable tabId="4" name="TablaDinámica28"/>
    <pivotTable tabId="4" name="TablaDinámica29"/>
    <pivotTable tabId="4" name="TablaDinámica30"/>
    <pivotTable tabId="4" name="TablaDinámica31"/>
    <pivotTable tabId="4" name="TablaDinámica32"/>
    <pivotTable tabId="4" name="TablaDinámica33"/>
    <pivotTable tabId="4" name="TablaDinámica34"/>
    <pivotTable tabId="4" name="TablaDinámica35"/>
    <pivotTable tabId="4" name="TablaDinámica36"/>
  </pivotTables>
  <data>
    <olap pivotCacheId="370617757">
      <levels count="2">
        <level uniqueName="[Tabla1].[COMARCA].[(All)]" sourceCaption="(All)" count="0"/>
        <level uniqueName="[Tabla1].[COMARCA].[COMARCA]" sourceCaption="COMARCA" count="7">
          <ranges>
            <range startItem="0">
              <i n="[Tabla1].[COMARCA].&amp;[BAJO NALÓN]" c="BAJO NALÓN"/>
              <i n="[Tabla1].[COMARCA].&amp;[CABO PEÑAS]" c="CABO PEÑAS"/>
              <i n="[Tabla1].[COMARCA].&amp;[COMARCA DE  LA SIDRA]" c="COMARCA DE  LA SIDRA"/>
              <i n="[Tabla1].[COMARCA].&amp;[NAVIA-PORCÍA]" c="NAVIA-PORCÍA"/>
              <i n="[Tabla1].[COMARCA].&amp;[ORIENTE]" c="ORIENTE"/>
              <i n="[Tabla1].[COMARCA].&amp;[OSCOS-EO]" c="OSCOS-EO"/>
              <i n="[Tabla1].[COMARCA].&amp;[VALLE DEL ESE-ENTRECABOS]" c="VALLE DEL ESE-ENTRECABOS"/>
            </range>
          </ranges>
        </level>
      </levels>
      <selections count="1">
        <selection n="[Tabla1].[COMARCA].&amp;[CABO PEÑAS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dad" xr10:uid="{8D1C49C8-AD77-4F0E-8971-5095BA72B00E}" sourceName="[Tabla1].[Edad]">
  <pivotTables>
    <pivotTable tabId="2" name="TablaDinámica2"/>
    <pivotTable tabId="2" name="TablaDinámica3"/>
    <pivotTable tabId="2" name="TablaDinámica4"/>
    <pivotTable tabId="2" name="TablaDinámica5"/>
    <pivotTable tabId="4" name="TablaDinámica10"/>
    <pivotTable tabId="4" name="TablaDinámica11"/>
    <pivotTable tabId="4" name="TablaDinámica14"/>
    <pivotTable tabId="4" name="TablaDinámica15"/>
    <pivotTable tabId="4" name="TablaDinámica16"/>
    <pivotTable tabId="4" name="TablaDinámica17"/>
    <pivotTable tabId="4" name="TablaDinámica18"/>
    <pivotTable tabId="4" name="TablaDinámica19"/>
    <pivotTable tabId="4" name="TablaDinámica20"/>
    <pivotTable tabId="4" name="TablaDinámica21"/>
    <pivotTable tabId="4" name="TablaDinámica22"/>
    <pivotTable tabId="4" name="TablaDinámica23"/>
    <pivotTable tabId="4" name="TablaDinámica27"/>
    <pivotTable tabId="4" name="TablaDinámica28"/>
    <pivotTable tabId="4" name="TablaDinámica29"/>
    <pivotTable tabId="4" name="TablaDinámica30"/>
    <pivotTable tabId="4" name="TablaDinámica31"/>
    <pivotTable tabId="4" name="TablaDinámica32"/>
    <pivotTable tabId="4" name="TablaDinámica33"/>
    <pivotTable tabId="4" name="TablaDinámica34"/>
    <pivotTable tabId="4" name="TablaDinámica35"/>
    <pivotTable tabId="4" name="TablaDinámica36"/>
    <pivotTable tabId="4" name="TablaDinámica7"/>
    <pivotTable tabId="4" name="TablaDinámica8"/>
    <pivotTable tabId="4" name="TablaDinámica9"/>
  </pivotTables>
  <data>
    <olap pivotCacheId="370617757">
      <levels count="2">
        <level uniqueName="[Tabla1].[Edad].[(All)]" sourceCaption="(All)" count="0"/>
        <level uniqueName="[Tabla1].[Edad].[Edad]" sourceCaption="Edad" count="7">
          <ranges>
            <range startItem="0">
              <i n="[Tabla1].[Edad].&amp;[41 - 50 años]" c="41 - 50 años"/>
              <i n="[Tabla1].[Edad].&amp;[51 - 60 años]" c="51 - 60 años"/>
              <i n="[Tabla1].[Edad].&amp;" c="(en blanco)" nd="1"/>
              <i n="[Tabla1].[Edad].&amp;[20 - 30 años]" c="20 - 30 años" nd="1"/>
              <i n="[Tabla1].[Edad].&amp;[31 - 40 años]" c="31 - 40 años" nd="1"/>
              <i n="[Tabla1].[Edad].&amp;[Más de 60 años]" c="Más de 60 años" nd="1"/>
              <i n="[Tabla1].[Edad].&amp;[Menos de 20 años]" c="Menos de 20 años" nd="1"/>
            </range>
          </ranges>
        </level>
      </levels>
      <selections count="1">
        <selection n="[Tabla1].[Edad].[All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trabajador" xr10:uid="{46BBE76D-4099-427E-9D3E-2E2EAB1591BB}" sourceName="[Tabla1].[Tipo trabajador]">
  <pivotTables>
    <pivotTable tabId="4" name="TablaDinámica28"/>
    <pivotTable tabId="2" name="TablaDinámica2"/>
    <pivotTable tabId="2" name="TablaDinámica3"/>
    <pivotTable tabId="2" name="TablaDinámica4"/>
    <pivotTable tabId="2" name="TablaDinámica5"/>
    <pivotTable tabId="4" name="TablaDinámica10"/>
    <pivotTable tabId="4" name="TablaDinámica11"/>
    <pivotTable tabId="4" name="TablaDinámica14"/>
    <pivotTable tabId="4" name="TablaDinámica15"/>
    <pivotTable tabId="4" name="TablaDinámica16"/>
    <pivotTable tabId="4" name="TablaDinámica17"/>
    <pivotTable tabId="4" name="TablaDinámica18"/>
    <pivotTable tabId="4" name="TablaDinámica19"/>
    <pivotTable tabId="4" name="TablaDinámica20"/>
    <pivotTable tabId="4" name="TablaDinámica21"/>
    <pivotTable tabId="4" name="TablaDinámica22"/>
    <pivotTable tabId="4" name="TablaDinámica23"/>
    <pivotTable tabId="4" name="TablaDinámica27"/>
    <pivotTable tabId="4" name="TablaDinámica29"/>
    <pivotTable tabId="4" name="TablaDinámica30"/>
    <pivotTable tabId="4" name="TablaDinámica31"/>
    <pivotTable tabId="4" name="TablaDinámica32"/>
    <pivotTable tabId="4" name="TablaDinámica33"/>
    <pivotTable tabId="4" name="TablaDinámica34"/>
    <pivotTable tabId="4" name="TablaDinámica35"/>
    <pivotTable tabId="4" name="TablaDinámica36"/>
    <pivotTable tabId="4" name="TablaDinámica7"/>
    <pivotTable tabId="4" name="TablaDinámica8"/>
    <pivotTable tabId="4" name="TablaDinámica9"/>
  </pivotTables>
  <data>
    <olap pivotCacheId="370617757">
      <levels count="2">
        <level uniqueName="[Tabla1].[Tipo trabajador].[(All)]" sourceCaption="(All)" count="0"/>
        <level uniqueName="[Tabla1].[Tipo trabajador].[Tipo trabajador]" sourceCaption="Tipo trabajador" count="7">
          <ranges>
            <range startItem="0">
              <i n="[Tabla1].[Tipo trabajador].&amp;[Asalariado/a otros sectores]" c="Asalariado/a otros sectores"/>
              <i n="[Tabla1].[Tipo trabajador].&amp;[Asalariado/a sector pesquero]" c="Asalariado/a sector pesquero"/>
              <i n="[Tabla1].[Tipo trabajador].&amp;[Autónomo/a otros sectores]" c="Autónomo/a otros sectores"/>
              <i n="[Tabla1].[Tipo trabajador].&amp;" c="(en blanco)"/>
              <i n="[Tabla1].[Tipo trabajador].&amp;[Autónomo/a sector pesquero]" c="Autónomo/a sector pesquero" nd="1"/>
              <i n="[Tabla1].[Tipo trabajador].&amp;[Desempleado/a]" c="Desempleado/a" nd="1"/>
              <i n="[Tabla1].[Tipo trabajador].&amp;[Inactivo/a (estudiante, jubilado/a, no busca empleo)]" c="Inactivo/a (estudiante, jubilado/a, no busca empleo)" nd="1"/>
            </range>
          </ranges>
        </level>
      </levels>
      <selections count="1">
        <selection n="[Tabla1].[Tipo trabajador].&amp;[Asalariado/a otros sectores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ARCA 4" xr10:uid="{3F3FF126-57E9-4974-9B93-123DA33A9EEB}" cache="SegmentaciónDeDatos_COMARCA" caption="COMARCA" level="1" rowHeight="241300"/>
  <slicer name="Edad 2" xr10:uid="{A10C76C1-C185-42B4-831C-6B65659E9FB5}" cache="SegmentaciónDeDatos_Edad" caption="Edad" level="1" rowHeight="241300"/>
  <slicer name="Tipo trabajador 3" xr10:uid="{85422DD9-6900-4C60-9847-C2B1712D4780}" cache="SegmentaciónDeDatos_Tipo_trabajador" caption="Tipo trabajador" level="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ARCA 3" xr10:uid="{A48075CE-91D4-4D2B-A707-8DBF59295FF1}" cache="SegmentaciónDeDatos_COMARCA" caption="COMARCA" level="1" rowHeight="241300"/>
  <slicer name="Edad 1" xr10:uid="{7B254812-F576-4F8A-B390-2719C3EDC5E3}" cache="SegmentaciónDeDatos_Edad" caption="Edad" level="1" rowHeight="241300"/>
  <slicer name="Tipo trabajador 2" xr10:uid="{B3BB4689-EACE-4B22-8BB6-31EEF48DDADB}" cache="SegmentaciónDeDatos_Tipo_trabajador" caption="Tipo trabajador" level="1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ARCA 2" xr10:uid="{CB703172-5CF0-4E5F-97B7-EB853F7998A7}" cache="SegmentaciónDeDatos_COMARCA" caption="COMARCA" level="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2CD5A4-4648-4E56-A0F9-D634DE1BED10}" name="Tabla1" displayName="Tabla1" ref="A1:AW821" totalsRowShown="0" tableBorderDxfId="5">
  <autoFilter ref="A1:AW821" xr:uid="{F52CD5A4-4648-4E56-A0F9-D634DE1BED10}">
    <filterColumn colId="45">
      <filters>
        <filter val="20 - 30 años"/>
      </filters>
    </filterColumn>
  </autoFilter>
  <tableColumns count="49">
    <tableColumn id="1" xr3:uid="{74640F82-C1D5-4720-9833-1E0C51473470}" name="COMARCA " dataDxfId="4"/>
    <tableColumn id="2" xr3:uid="{F46A8B6D-A35E-4C2E-B28E-BE2F15FC864C}" name="DEBILIDAD" dataDxfId="3"/>
    <tableColumn id="3" xr3:uid="{FEE065AD-83CF-4A0F-A495-C497C2A575EC}" name="AMENAZA" dataDxfId="2"/>
    <tableColumn id="4" xr3:uid="{17AD4DAF-763B-4492-9B5D-44F0A91CB4C4}" name="FORTALEZA" dataDxfId="1"/>
    <tableColumn id="5" xr3:uid="{6B8169ED-C2C3-480C-90CA-8ADFD708CCF0}" name="OPORTUNIDAD " dataDxfId="0"/>
    <tableColumn id="10" xr3:uid="{59DF4B20-5E88-4ED8-AD99-90A62A25FB00}" name="MEDIDA 1"/>
    <tableColumn id="11" xr3:uid="{BEAEAF13-39DB-4307-8BFA-9A339944514C}" name="MEDIDA 2"/>
    <tableColumn id="12" xr3:uid="{E11BF989-45C4-46D2-8FFC-52E9EB0EECB6}" name="MEDIDA 3"/>
    <tableColumn id="13" xr3:uid="{10987EDF-2BAD-42D6-91F5-5585664B6C5A}" name="MEDIDA 4"/>
    <tableColumn id="14" xr3:uid="{2F528955-E4A7-4F61-A3EA-71BAC6E7D196}" name="MEDIDA 5"/>
    <tableColumn id="15" xr3:uid="{D5DDC4FF-DB18-41EC-8E49-7C2933A824AE}" name="Contribución a objetivos de estrategia"/>
    <tableColumn id="16" xr3:uid="{89425D33-D4C3-4E4C-992B-ACC19AE2FB83}" name="Contribución al empleo"/>
    <tableColumn id="17" xr3:uid="{F016614C-A4A3-4953-81CA-7B49DF1D8E9F}" name="Carácter innovador"/>
    <tableColumn id="18" xr3:uid="{9119D389-433D-4FD9-83BC-75692BBC62C5}" name="Aprovechamiento de los factores productivos"/>
    <tableColumn id="19" xr3:uid="{0104384C-CD35-446C-98EC-632F53C1C6F1}" name="Pérfil del solicitante"/>
    <tableColumn id="20" xr3:uid="{6FF38623-795B-427A-A769-3087A1442955}" name="Contribución al desarrollo sostenible"/>
    <tableColumn id="21" xr3:uid="{83483E76-D87A-4033-BEC9-968B662D6633}" name="Contribuciópn a la igualdad de género y oportunidades"/>
    <tableColumn id="22" xr3:uid="{CAE780E4-B939-4FCA-ACE4-BFA087BCDB62}" name="Ubicación del proyecto"/>
    <tableColumn id="23" xr3:uid="{5EFE4D65-34E7-4B9F-9B8A-3F64788521F6}" name="Inversión del proyecto"/>
    <tableColumn id="24" xr3:uid="{BBE16F4F-F43A-4B0B-BA15-4557AB42278E}" name="Propietarios de buques y armadores"/>
    <tableColumn id="25" xr3:uid="{CE278D41-7987-43E2-BA1A-C86C6955F3A9}" name="Trabajadores asalariados del sector pesquero"/>
    <tableColumn id="26" xr3:uid="{AC46943E-85FE-4B1E-AD8C-B876A76344F7}" name="Familiares de trabajadores autónomos y asalariados del sector pesquero"/>
    <tableColumn id="27" xr3:uid="{B12E7AA0-58EF-424C-BC6C-F3C97A7AA66B}" name="Empresas de transformación y/o comercialización de productos de la pesca"/>
    <tableColumn id="28" xr3:uid="{6E699BC3-9878-464A-B881-8B29205E1FD8}" name="Cofradías de Pescadores"/>
    <tableColumn id="29" xr3:uid="{F032DF57-0855-40B6-8701-4C449475E8DF}" name="Otras organizaciones de armadores y/o pescadores"/>
    <tableColumn id="30" xr3:uid="{C8C1CAB9-C22D-462D-AD63-428A02F3D9F7}" name="Organizaciones y asociaciones de transformadores y/o comercializadores"/>
    <tableColumn id="31" xr3:uid="{D42B0AC6-F00E-4518-97F3-7A2391E67C5B}" name="Otras asociaciones"/>
    <tableColumn id="32" xr3:uid="{B412B333-5B0D-4629-A97F-F8DAF92CA373}" name="Entidades Locales"/>
    <tableColumn id="33" xr3:uid="{D4BDCA6B-418D-4868-9833-38BA8D188A28}" name="Relevo generacional"/>
    <tableColumn id="34" xr3:uid="{6D062EDF-4024-4F17-B59A-F95EC8E8C18C}" name="Uso de nuevas tecnologías en la gestión"/>
    <tableColumn id="35" xr3:uid="{2DB63E2A-DBA6-4121-BB9C-EBEED209A4C6}" name="Eficiencia energética"/>
    <tableColumn id="36" xr3:uid="{B4141054-8A34-4559-B29D-C7624728A1C9}" name="Digitalización del sector"/>
    <tableColumn id="37" xr3:uid="{4DDC7613-ECAA-4540-85EA-C5D4494CA04A}" name="Turismo marinero y pesca-turismo"/>
    <tableColumn id="38" xr3:uid="{56A361F8-E791-4DF5-8DD1-ACF49557FC76}" name="Certificaciones y marcas de calidad"/>
    <tableColumn id="39" xr3:uid="{7F374F85-D6C0-4F64-87B9-E4A2F51D4C0E}" name="Desarrollo de la acuicultura"/>
    <tableColumn id="40" xr3:uid="{81DDCDEE-FF98-4D8C-83FD-91F8AC085FC3}" name="Nuevos productos de la pesca"/>
    <tableColumn id="41" xr3:uid="{42767A6E-6001-4755-B087-010317F13059}" name="Nuevos canales de comercialización"/>
    <tableColumn id="42" xr3:uid="{41919C0F-EFD9-4AC3-9CFA-CCAEAD681913}" name="Promoción de los productos pesqueros"/>
    <tableColumn id="43" xr3:uid="{B02DE465-2B34-43F8-829A-0E1A302DC799}" name="Gestión de descartes"/>
    <tableColumn id="44" xr3:uid="{46BA943C-006F-42DC-9EE4-C0B4C790A99A}" name="Planes de explotación"/>
    <tableColumn id="45" xr3:uid="{35500021-D5A0-4C5F-95E5-5FAA3FA0A353}" name="Formación "/>
    <tableColumn id="46" xr3:uid="{D5610CA4-46B8-4744-98DF-906820ECF528}" name="Igualdad de género y oportunidades"/>
    <tableColumn id="47" xr3:uid="{4E55E68A-8C8D-4C43-91B5-60C9FAB5DAA6}" name="Condiciones de trabajo y seguridad laboral"/>
    <tableColumn id="48" xr3:uid="{8B2D13CD-E0CC-4FBD-BE50-9842197CAA17}" name="Gestión de organizaciones profesionales"/>
    <tableColumn id="49" xr3:uid="{0EA8139A-FEBD-4508-938E-52EAEA2ACA97}" name="Colaboración en la gestión y la investigación"/>
    <tableColumn id="51" xr3:uid="{8572AF1E-70A8-41E6-A7A1-EAABB2516EB7}" name="Edad"/>
    <tableColumn id="52" xr3:uid="{753F57CC-FAC5-455B-9C90-1A933B40E4F1}" name="Tipo trabajador"/>
    <tableColumn id="53" xr3:uid="{B07A8043-F25C-4532-BF3B-F69EB5D65CDB}" name="Sector"/>
    <tableColumn id="54" xr3:uid="{3BA237F7-718C-43AD-B50C-9EE8FB4A3B91}" name="Columna4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26" Type="http://schemas.openxmlformats.org/officeDocument/2006/relationships/pivotTable" Target="../pivotTables/pivotTable26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5" Type="http://schemas.openxmlformats.org/officeDocument/2006/relationships/pivotTable" Target="../pivotTables/pivotTable25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24" Type="http://schemas.openxmlformats.org/officeDocument/2006/relationships/pivotTable" Target="../pivotTables/pivotTable24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openxmlformats.org/officeDocument/2006/relationships/pivotTable" Target="../pivotTables/pivotTable23.xml"/><Relationship Id="rId28" Type="http://schemas.microsoft.com/office/2007/relationships/slicer" Target="../slicers/slicer3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pivotTable" Target="../pivotTables/pivotTable22.xml"/><Relationship Id="rId27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29.xml"/><Relationship Id="rId2" Type="http://schemas.openxmlformats.org/officeDocument/2006/relationships/pivotTable" Target="../pivotTables/pivotTable28.xml"/><Relationship Id="rId1" Type="http://schemas.openxmlformats.org/officeDocument/2006/relationships/pivotTable" Target="../pivotTables/pivotTable27.xml"/><Relationship Id="rId5" Type="http://schemas.openxmlformats.org/officeDocument/2006/relationships/drawing" Target="../drawings/drawing4.xml"/><Relationship Id="rId4" Type="http://schemas.openxmlformats.org/officeDocument/2006/relationships/pivotTable" Target="../pivotTables/pivotTable3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E99B-771E-49AE-95C8-030B3100434F}">
  <dimension ref="A1"/>
  <sheetViews>
    <sheetView tabSelected="1" topLeftCell="A43" zoomScale="70" zoomScaleNormal="70" workbookViewId="0"/>
  </sheetViews>
  <sheetFormatPr baseColWidth="10" defaultRowHeight="14.4" x14ac:dyDescent="0.3"/>
  <sheetData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A515-EB10-4A7F-ABC1-6D2786B827C0}">
  <dimension ref="A1"/>
  <sheetViews>
    <sheetView zoomScale="70" zoomScaleNormal="70" workbookViewId="0">
      <selection sqref="A1:XFD1048576"/>
    </sheetView>
  </sheetViews>
  <sheetFormatPr baseColWidth="10" defaultRowHeight="14.4" x14ac:dyDescent="0.3"/>
  <sheetData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B52EC-CFE2-43AD-A772-D148A609A0D2}">
  <dimension ref="A1:R170"/>
  <sheetViews>
    <sheetView topLeftCell="A37" zoomScale="70" zoomScaleNormal="70" workbookViewId="0">
      <selection activeCell="A166" sqref="A166"/>
    </sheetView>
  </sheetViews>
  <sheetFormatPr baseColWidth="10" defaultRowHeight="14.4" x14ac:dyDescent="0.3"/>
  <cols>
    <col min="1" max="1" width="21.88671875" bestFit="1" customWidth="1"/>
    <col min="2" max="2" width="21.21875" bestFit="1" customWidth="1"/>
    <col min="3" max="3" width="26.77734375" bestFit="1" customWidth="1"/>
    <col min="4" max="4" width="52.33203125" bestFit="1" customWidth="1"/>
    <col min="5" max="5" width="26.77734375" bestFit="1" customWidth="1"/>
    <col min="6" max="6" width="76.44140625" bestFit="1" customWidth="1"/>
    <col min="7" max="7" width="26.77734375" bestFit="1" customWidth="1"/>
    <col min="8" max="8" width="78.5546875" bestFit="1" customWidth="1"/>
    <col min="9" max="9" width="26.77734375" bestFit="1" customWidth="1"/>
    <col min="10" max="10" width="33.77734375" bestFit="1" customWidth="1"/>
    <col min="11" max="11" width="26.77734375" bestFit="1" customWidth="1"/>
    <col min="12" max="12" width="57.5546875" bestFit="1" customWidth="1"/>
    <col min="13" max="13" width="26.77734375" bestFit="1" customWidth="1"/>
    <col min="14" max="14" width="76.6640625" bestFit="1" customWidth="1"/>
    <col min="15" max="15" width="26.77734375" bestFit="1" customWidth="1"/>
    <col min="16" max="16" width="28.5546875" bestFit="1" customWidth="1"/>
    <col min="17" max="17" width="26.77734375" bestFit="1" customWidth="1"/>
    <col min="18" max="18" width="27.88671875" bestFit="1" customWidth="1"/>
  </cols>
  <sheetData>
    <row r="1" spans="1:9" x14ac:dyDescent="0.3">
      <c r="A1" s="12" t="s">
        <v>141</v>
      </c>
      <c r="B1" t="s">
        <v>227</v>
      </c>
      <c r="E1" t="s">
        <v>233</v>
      </c>
      <c r="F1" t="s">
        <v>150</v>
      </c>
      <c r="G1" t="s">
        <v>151</v>
      </c>
      <c r="H1" t="s">
        <v>152</v>
      </c>
      <c r="I1" t="s">
        <v>153</v>
      </c>
    </row>
    <row r="2" spans="1:9" x14ac:dyDescent="0.3">
      <c r="A2" s="13" t="s">
        <v>236</v>
      </c>
      <c r="B2" s="29">
        <v>2</v>
      </c>
      <c r="D2" t="s">
        <v>238</v>
      </c>
      <c r="E2">
        <v>0</v>
      </c>
      <c r="F2">
        <v>0</v>
      </c>
      <c r="G2">
        <v>0</v>
      </c>
      <c r="H2">
        <v>0</v>
      </c>
      <c r="I2">
        <v>0</v>
      </c>
    </row>
    <row r="3" spans="1:9" x14ac:dyDescent="0.3">
      <c r="A3" s="13" t="s">
        <v>235</v>
      </c>
      <c r="B3" s="29">
        <v>2</v>
      </c>
      <c r="D3" s="13" t="s">
        <v>237</v>
      </c>
      <c r="E3">
        <f>IFERROR(GETPIVOTDATA("[Measures].[Recuento de MEDIDA 1]",$A$1,"[Tabla1].[MEDIDA 1]","[Tabla1].[MEDIDA 1].&amp;["&amp;D3&amp;"]"),0)</f>
        <v>0</v>
      </c>
      <c r="F3">
        <f>IFERROR(GETPIVOTDATA("[Measures].[Recuento de MEDIDA 2]",$A$8,"[Tabla1].[MEDIDA 2]","[Tabla1].[MEDIDA 2].&amp;["&amp;D3&amp;"]"),0)</f>
        <v>0</v>
      </c>
      <c r="G3">
        <f>IFERROR(GETPIVOTDATA("[Measures].[Recuento de MEDIDA 3]",$A$15,"[Tabla1].[MEDIDA 3]","[Tabla1].[MEDIDA 3].&amp;["&amp;D3&amp;"]"),0)</f>
        <v>0</v>
      </c>
      <c r="H3">
        <f>IFERROR(GETPIVOTDATA("[Measures].[Recuento de MEDIDA 4]",$A$22,"[Tabla1].[MEDIDA 4]","[Tabla1].[MEDIDA 4].&amp;["&amp;D3&amp;"]"),0)</f>
        <v>0</v>
      </c>
      <c r="I3">
        <f>IFERROR(GETPIVOTDATA("[Measures].[Recuento de MEDIDA 5]",$A$29,"[Tabla1].[MEDIDA 5]","[Tabla1].[MEDIDA 5].&amp;["&amp;D3&amp;"]"),0)</f>
        <v>0</v>
      </c>
    </row>
    <row r="4" spans="1:9" x14ac:dyDescent="0.3">
      <c r="A4" s="13" t="s">
        <v>234</v>
      </c>
      <c r="B4" s="29">
        <v>1</v>
      </c>
      <c r="D4" s="13" t="s">
        <v>236</v>
      </c>
      <c r="E4">
        <f>IFERROR(GETPIVOTDATA("[Measures].[Recuento de MEDIDA 1]",$A$1,"[Tabla1].[MEDIDA 1]","[Tabla1].[MEDIDA 1].&amp;["&amp;D4&amp;"]"),0)</f>
        <v>2</v>
      </c>
      <c r="F4">
        <f>IFERROR(GETPIVOTDATA("[Measures].[Recuento de MEDIDA 2]",$A$8,"[Tabla1].[MEDIDA 2]","[Tabla1].[MEDIDA 2].&amp;["&amp;D4&amp;"]"),0)</f>
        <v>1</v>
      </c>
      <c r="G4">
        <f>IFERROR(GETPIVOTDATA("[Measures].[Recuento de MEDIDA 3]",$A$15,"[Tabla1].[MEDIDA 3]","[Tabla1].[MEDIDA 3].&amp;["&amp;D4&amp;"]"),0)</f>
        <v>0</v>
      </c>
      <c r="H4">
        <f>IFERROR(GETPIVOTDATA("[Measures].[Recuento de MEDIDA 4]",$A$22,"[Tabla1].[MEDIDA 4]","[Tabla1].[MEDIDA 4].&amp;["&amp;D4&amp;"]"),0)</f>
        <v>0</v>
      </c>
      <c r="I4">
        <f>IFERROR(GETPIVOTDATA("[Measures].[Recuento de MEDIDA 5]",$A$29,"[Tabla1].[MEDIDA 5]","[Tabla1].[MEDIDA 5].&amp;["&amp;D4&amp;"]"),0)</f>
        <v>0</v>
      </c>
    </row>
    <row r="5" spans="1:9" x14ac:dyDescent="0.3">
      <c r="A5" s="13" t="s">
        <v>143</v>
      </c>
      <c r="B5" s="29">
        <v>5</v>
      </c>
      <c r="D5" s="13" t="s">
        <v>235</v>
      </c>
      <c r="E5">
        <f>IFERROR(GETPIVOTDATA("[Measures].[Recuento de MEDIDA 1]",$A$1,"[Tabla1].[MEDIDA 1]","[Tabla1].[MEDIDA 1].&amp;["&amp;D5&amp;"]"),0)</f>
        <v>2</v>
      </c>
      <c r="F5">
        <f>IFERROR(GETPIVOTDATA("[Measures].[Recuento de MEDIDA 2]",$A$8,"[Tabla1].[MEDIDA 2]","[Tabla1].[MEDIDA 2].&amp;["&amp;D5&amp;"]"),0)</f>
        <v>1</v>
      </c>
      <c r="G5">
        <f>IFERROR(GETPIVOTDATA("[Measures].[Recuento de MEDIDA 3]",$A$15,"[Tabla1].[MEDIDA 3]","[Tabla1].[MEDIDA 3].&amp;["&amp;D5&amp;"]"),0)</f>
        <v>2</v>
      </c>
      <c r="H5">
        <f>IFERROR(GETPIVOTDATA("[Measures].[Recuento de MEDIDA 4]",$A$22,"[Tabla1].[MEDIDA 4]","[Tabla1].[MEDIDA 4].&amp;["&amp;D5&amp;"]"),0)</f>
        <v>3</v>
      </c>
      <c r="I5">
        <f>IFERROR(GETPIVOTDATA("[Measures].[Recuento de MEDIDA 5]",$A$29,"[Tabla1].[MEDIDA 5]","[Tabla1].[MEDIDA 5].&amp;["&amp;D5&amp;"]"),0)</f>
        <v>0</v>
      </c>
    </row>
    <row r="6" spans="1:9" x14ac:dyDescent="0.3">
      <c r="D6" s="13" t="s">
        <v>234</v>
      </c>
      <c r="E6">
        <f>IFERROR(GETPIVOTDATA("[Measures].[Recuento de MEDIDA 1]",$A$1,"[Tabla1].[MEDIDA 1]","[Tabla1].[MEDIDA 1].&amp;["&amp;D6&amp;"]"),0)</f>
        <v>1</v>
      </c>
      <c r="F6">
        <f>IFERROR(GETPIVOTDATA("[Measures].[Recuento de MEDIDA 2]",$A$8,"[Tabla1].[MEDIDA 2]","[Tabla1].[MEDIDA 2].&amp;["&amp;D6&amp;"]"),0)</f>
        <v>4</v>
      </c>
      <c r="G6">
        <f>IFERROR(GETPIVOTDATA("[Measures].[Recuento de MEDIDA 3]",$A$15,"[Tabla1].[MEDIDA 3]","[Tabla1].[MEDIDA 3].&amp;["&amp;D6&amp;"]"),0)</f>
        <v>4</v>
      </c>
      <c r="H6">
        <f>IFERROR(GETPIVOTDATA("[Measures].[Recuento de MEDIDA 4]",$A$22,"[Tabla1].[MEDIDA 4]","[Tabla1].[MEDIDA 4].&amp;["&amp;D6&amp;"]"),0)</f>
        <v>3</v>
      </c>
      <c r="I6">
        <f>IFERROR(GETPIVOTDATA("[Measures].[Recuento de MEDIDA 5]",$A$29,"[Tabla1].[MEDIDA 5]","[Tabla1].[MEDIDA 5].&amp;["&amp;D6&amp;"]"),0)</f>
        <v>6</v>
      </c>
    </row>
    <row r="7" spans="1:9" x14ac:dyDescent="0.3">
      <c r="D7" s="13" t="s">
        <v>239</v>
      </c>
      <c r="E7">
        <f>SUM(E3:E6)</f>
        <v>5</v>
      </c>
      <c r="F7">
        <f>SUM(F3:F6)</f>
        <v>6</v>
      </c>
      <c r="G7">
        <f>SUM(G3:G6)</f>
        <v>6</v>
      </c>
      <c r="H7">
        <f>SUM(H3:H6)</f>
        <v>6</v>
      </c>
      <c r="I7">
        <f>SUM(I3:I6)</f>
        <v>6</v>
      </c>
    </row>
    <row r="8" spans="1:9" x14ac:dyDescent="0.3">
      <c r="A8" s="12" t="s">
        <v>141</v>
      </c>
      <c r="B8" t="s">
        <v>228</v>
      </c>
    </row>
    <row r="9" spans="1:9" x14ac:dyDescent="0.3">
      <c r="A9" s="13" t="s">
        <v>236</v>
      </c>
      <c r="B9" s="29">
        <v>1</v>
      </c>
    </row>
    <row r="10" spans="1:9" x14ac:dyDescent="0.3">
      <c r="A10" s="13" t="s">
        <v>235</v>
      </c>
      <c r="B10" s="29">
        <v>1</v>
      </c>
    </row>
    <row r="11" spans="1:9" x14ac:dyDescent="0.3">
      <c r="A11" s="13" t="s">
        <v>234</v>
      </c>
      <c r="B11" s="29">
        <v>4</v>
      </c>
    </row>
    <row r="12" spans="1:9" x14ac:dyDescent="0.3">
      <c r="A12" s="13" t="s">
        <v>143</v>
      </c>
      <c r="B12" s="29">
        <v>6</v>
      </c>
    </row>
    <row r="15" spans="1:9" x14ac:dyDescent="0.3">
      <c r="A15" s="12" t="s">
        <v>141</v>
      </c>
      <c r="B15" t="s">
        <v>229</v>
      </c>
    </row>
    <row r="16" spans="1:9" x14ac:dyDescent="0.3">
      <c r="A16" s="13" t="s">
        <v>235</v>
      </c>
      <c r="B16" s="29">
        <v>2</v>
      </c>
    </row>
    <row r="17" spans="1:2" x14ac:dyDescent="0.3">
      <c r="A17" s="13" t="s">
        <v>234</v>
      </c>
      <c r="B17" s="29">
        <v>4</v>
      </c>
    </row>
    <row r="18" spans="1:2" x14ac:dyDescent="0.3">
      <c r="A18" s="13" t="s">
        <v>143</v>
      </c>
      <c r="B18" s="29">
        <v>6</v>
      </c>
    </row>
    <row r="22" spans="1:2" x14ac:dyDescent="0.3">
      <c r="A22" s="12" t="s">
        <v>141</v>
      </c>
      <c r="B22" t="s">
        <v>230</v>
      </c>
    </row>
    <row r="23" spans="1:2" x14ac:dyDescent="0.3">
      <c r="A23" s="13" t="s">
        <v>235</v>
      </c>
      <c r="B23" s="29">
        <v>3</v>
      </c>
    </row>
    <row r="24" spans="1:2" x14ac:dyDescent="0.3">
      <c r="A24" s="13" t="s">
        <v>234</v>
      </c>
      <c r="B24" s="29">
        <v>3</v>
      </c>
    </row>
    <row r="25" spans="1:2" x14ac:dyDescent="0.3">
      <c r="A25" s="13" t="s">
        <v>143</v>
      </c>
      <c r="B25" s="29">
        <v>6</v>
      </c>
    </row>
    <row r="29" spans="1:2" x14ac:dyDescent="0.3">
      <c r="A29" s="12" t="s">
        <v>141</v>
      </c>
      <c r="B29" t="s">
        <v>231</v>
      </c>
    </row>
    <row r="30" spans="1:2" x14ac:dyDescent="0.3">
      <c r="A30" s="13" t="s">
        <v>234</v>
      </c>
      <c r="B30" s="29">
        <v>6</v>
      </c>
    </row>
    <row r="31" spans="1:2" x14ac:dyDescent="0.3">
      <c r="A31" s="13" t="s">
        <v>143</v>
      </c>
      <c r="B31" s="29">
        <v>6</v>
      </c>
    </row>
    <row r="34" spans="1:15" ht="15" thickBot="1" x14ac:dyDescent="0.35"/>
    <row r="35" spans="1:15" ht="15" thickBot="1" x14ac:dyDescent="0.35">
      <c r="E35" s="27" t="s">
        <v>240</v>
      </c>
      <c r="F35" s="27" t="s">
        <v>241</v>
      </c>
      <c r="G35" s="27" t="s">
        <v>242</v>
      </c>
      <c r="H35" s="27" t="s">
        <v>243</v>
      </c>
      <c r="I35" s="27" t="s">
        <v>259</v>
      </c>
      <c r="J35" s="27" t="s">
        <v>245</v>
      </c>
      <c r="K35" s="27" t="s">
        <v>246</v>
      </c>
      <c r="L35" s="27" t="s">
        <v>247</v>
      </c>
      <c r="M35" s="27" t="s">
        <v>248</v>
      </c>
      <c r="N35" s="27" t="s">
        <v>258</v>
      </c>
    </row>
    <row r="36" spans="1:15" x14ac:dyDescent="0.3">
      <c r="A36" s="12" t="s">
        <v>141</v>
      </c>
      <c r="B36" t="s">
        <v>251</v>
      </c>
      <c r="D36" t="s">
        <v>238</v>
      </c>
      <c r="E36">
        <f>IFERROR(GETPIVOTDATA("[Measures].[Recuento de Contribución a objetivos de estrategia]",$A$36,"[Tabla1].[Contribución a objetivos de estrategia]","[Tabla1].[Contribución a objetivos de estrategia].&amp;["&amp;D36&amp;"]"),0)</f>
        <v>0</v>
      </c>
      <c r="F36">
        <f>IFERROR(GETPIVOTDATA("[Measures].[Contribución al empleo]",$A$44,"[Tabla1].[Contribución al empleo]","[Tabla1].[Contribución al empleo].&amp;["&amp;D36&amp;"]"),0)</f>
        <v>0</v>
      </c>
      <c r="G36">
        <f>IFERROR(GETPIVOTDATA("[Measures].[Recuento de Carácter innovador]",$A$52,"[Tabla1].[Carácter innovador]","[Tabla1].[Carácter innovador].&amp;["&amp;D36&amp;"]"),0)</f>
        <v>0</v>
      </c>
      <c r="H36">
        <f>IFERROR(GETPIVOTDATA("[Measures].[Recuento de Aprovechamiento de los factores productivos]",$A$68,"[Tabla1].[Aprovechamiento de los factores productivos]","[Tabla1].[Aprovechamiento de los factores productivos].&amp;["&amp;D36&amp;"]"),0)</f>
        <v>0</v>
      </c>
      <c r="I36">
        <f>IFERROR(GETPIVOTDATA("[Measures].[Recuento de Pérfil del solicitante]",$A$76,"[Tabla1].[Pérfil del solicitante]","[Tabla1].[Pérfil del solicitante].&amp;["&amp;D36&amp;"]"),0)</f>
        <v>0</v>
      </c>
      <c r="J36">
        <f>IFERROR(GETPIVOTDATA("[Measures].[Recuento de Contribución al desarrollo sostenible]",$A$84,"[Tabla1].[Contribución al desarrollo sostenible]","[Tabla1].[Contribución al desarrollo sostenible].&amp;["&amp;D36&amp;"]"),0)</f>
        <v>0</v>
      </c>
      <c r="K36">
        <f>IFERROR(GETPIVOTDATA("[Measures].[Recuento de Contribuciópn a la igualdad de género y oportunidades]",$A$92,"[Tabla1].[Contribuciópn a la igualdad de género y oportunidades]","[Tabla1].[Contribuciópn a la igualdad de género y oportunidades].&amp;["&amp;D36&amp;"]"),0)</f>
        <v>0</v>
      </c>
      <c r="L36">
        <f>IFERROR(GETPIVOTDATA("[Measures].[Recuento de Ubicación del proyecto]",$A$101,"[Tabla1].[Ubicación del proyecto]","[Tabla1].[Ubicación del proyecto].&amp;["&amp;D36&amp;"]"),0)</f>
        <v>0</v>
      </c>
      <c r="M36">
        <f>IFERROR(GETPIVOTDATA("[Measures].[Recuento de Inversión del proyecto]",$A$110,"[Tabla1].[Inversión del proyecto]","[Tabla1].[Inversión del proyecto].&amp;["&amp;D36&amp;"]"),0)</f>
        <v>0</v>
      </c>
      <c r="N36">
        <f>IFERROR(GETPIVOTDATA("[Measures].[Recuento de Contribución a objetivos de estrategia]",$A$36,"[Tabla1].[Contribución a objetivos de estrategia]","[Tabla1].[Contribución a objetivos de estrategia].&amp;["&amp;M36&amp;"]"),0)</f>
        <v>0</v>
      </c>
      <c r="O36">
        <f>IFERROR(GETPIVOTDATA("[Measures].[Recuento de Contribución a objetivos de estrategia]",$A$36,"[Tabla1].[Contribución a objetivos de estrategia]","[Tabla1].[Contribución a objetivos de estrategia].&amp;["&amp;N36&amp;"]"),0)</f>
        <v>0</v>
      </c>
    </row>
    <row r="37" spans="1:15" x14ac:dyDescent="0.3">
      <c r="A37" s="13" t="s">
        <v>236</v>
      </c>
      <c r="B37" s="29">
        <v>1</v>
      </c>
      <c r="D37" s="13" t="s">
        <v>237</v>
      </c>
      <c r="E37">
        <f>IFERROR(GETPIVOTDATA("[Measures].[Recuento de Contribución a objetivos de estrategia]",$A$36,"[Tabla1].[Contribución a objetivos de estrategia]","[Tabla1].[Contribución a objetivos de estrategia].&amp;["&amp;D37&amp;"]"),0)</f>
        <v>0</v>
      </c>
      <c r="F37">
        <f>IFERROR(GETPIVOTDATA("[Measures].[Recuento de Contribución al empleo]",$A$44,"[Tabla1].[Contribución al empleo]","[Tabla1].[Contribución al empleo].&amp;["&amp;D37&amp;"]"),0)</f>
        <v>1</v>
      </c>
      <c r="G37">
        <f>IFERROR(GETPIVOTDATA("[Measures].[Recuento de Carácter innovador]",$A$52,"[Tabla1].[Carácter innovador]","[Tabla1].[Carácter innovador].&amp;["&amp;D37&amp;"]"),0)</f>
        <v>1</v>
      </c>
      <c r="H37">
        <f>IFERROR(GETPIVOTDATA("[Measures].[Recuento de Aprovechamiento de los factores productivos]",$A$68,"[Tabla1].[Aprovechamiento de los factores productivos]","[Tabla1].[Aprovechamiento de los factores productivos].&amp;["&amp;D37&amp;"]"),0)</f>
        <v>0</v>
      </c>
      <c r="I37">
        <f>IFERROR(GETPIVOTDATA("[Measures].[Recuento de Pérfil del solicitante]",$A$76,"[Tabla1].[Pérfil del solicitante]","[Tabla1].[Pérfil del solicitante].&amp;["&amp;D37&amp;"]"),0)</f>
        <v>0</v>
      </c>
      <c r="J37">
        <f>IFERROR(GETPIVOTDATA("[Measures].[Recuento de Contribución al desarrollo sostenible]",$A$84,"[Tabla1].[Contribución al desarrollo sostenible]","[Tabla1].[Contribución al desarrollo sostenible].&amp;["&amp;D37&amp;"]"),0)</f>
        <v>0</v>
      </c>
      <c r="K37">
        <f>IFERROR(GETPIVOTDATA("[Measures].[Recuento de Contribuciópn a la igualdad de género y oportunidades]",$A$92,"[Tabla1].[Contribuciópn a la igualdad de género y oportunidades]","[Tabla1].[Contribuciópn a la igualdad de género y oportunidades].&amp;["&amp;D37&amp;"]"),0)</f>
        <v>0</v>
      </c>
      <c r="L37">
        <f>IFERROR(GETPIVOTDATA("[Measures].[Recuento de Ubicación del proyecto]",$A$101,"[Tabla1].[Ubicación del proyecto]","[Tabla1].[Ubicación del proyecto].&amp;["&amp;D37&amp;"]"),0)</f>
        <v>0</v>
      </c>
      <c r="M37">
        <f>IFERROR(GETPIVOTDATA("[Measures].[Recuento de Inversión del proyecto]",$A$110,"[Tabla1].[Inversión del proyecto]","[Tabla1].[Inversión del proyecto].&amp;["&amp;D37&amp;"]"),0)</f>
        <v>0</v>
      </c>
    </row>
    <row r="38" spans="1:15" x14ac:dyDescent="0.3">
      <c r="A38" s="13" t="s">
        <v>235</v>
      </c>
      <c r="B38" s="29">
        <v>1</v>
      </c>
      <c r="D38" s="13" t="s">
        <v>236</v>
      </c>
      <c r="E38">
        <f>IFERROR(GETPIVOTDATA("[Measures].[Recuento de Contribución a objetivos de estrategia]",$A$36,"[Tabla1].[Contribución a objetivos de estrategia]","[Tabla1].[Contribución a objetivos de estrategia].&amp;["&amp;D38&amp;"]"),0)</f>
        <v>1</v>
      </c>
      <c r="F38">
        <f>IFERROR(GETPIVOTDATA("[Measures].[Recuento de Contribución al empleo]",$A$44,"[Tabla1].[Contribución al empleo]","[Tabla1].[Contribución al empleo].&amp;["&amp;D38&amp;"]"),0)</f>
        <v>0</v>
      </c>
      <c r="G38">
        <f>IFERROR(GETPIVOTDATA("[Measures].[Recuento de Carácter innovador]",$A$52,"[Tabla1].[Carácter innovador]","[Tabla1].[Carácter innovador].&amp;["&amp;D38&amp;"]"),0)</f>
        <v>0</v>
      </c>
      <c r="H38">
        <f>IFERROR(GETPIVOTDATA("[Measures].[Recuento de Aprovechamiento de los factores productivos]",$A$68,"[Tabla1].[Aprovechamiento de los factores productivos]","[Tabla1].[Aprovechamiento de los factores productivos].&amp;["&amp;D38&amp;"]"),0)</f>
        <v>0</v>
      </c>
      <c r="I38">
        <f>IFERROR(GETPIVOTDATA("[Measures].[Recuento de Pérfil del solicitante]",$A$76,"[Tabla1].[Pérfil del solicitante]","[Tabla1].[Pérfil del solicitante].&amp;["&amp;D38&amp;"]"),0)</f>
        <v>2</v>
      </c>
      <c r="J38">
        <f>IFERROR(GETPIVOTDATA("[Measures].[Recuento de Contribución al desarrollo sostenible]",$A$84,"[Tabla1].[Contribución al desarrollo sostenible]","[Tabla1].[Contribución al desarrollo sostenible].&amp;["&amp;D38&amp;"]"),0)</f>
        <v>0</v>
      </c>
      <c r="K38">
        <f>IFERROR(GETPIVOTDATA("[Measures].[Recuento de Contribuciópn a la igualdad de género y oportunidades]",$A$92,"[Tabla1].[Contribuciópn a la igualdad de género y oportunidades]","[Tabla1].[Contribuciópn a la igualdad de género y oportunidades].&amp;["&amp;D38&amp;"]"),0)</f>
        <v>0</v>
      </c>
      <c r="L38">
        <f>IFERROR(GETPIVOTDATA("[Measures].[Recuento de Ubicación del proyecto]",$A$101,"[Tabla1].[Ubicación del proyecto]","[Tabla1].[Ubicación del proyecto].&amp;["&amp;D38&amp;"]"),0)</f>
        <v>1</v>
      </c>
      <c r="M38">
        <f>IFERROR(GETPIVOTDATA("[Measures].[Recuento de Inversión del proyecto]",$A$110,"[Tabla1].[Inversión del proyecto]","[Tabla1].[Inversión del proyecto].&amp;["&amp;D38&amp;"]"),0)</f>
        <v>4</v>
      </c>
    </row>
    <row r="39" spans="1:15" x14ac:dyDescent="0.3">
      <c r="A39" s="13" t="s">
        <v>234</v>
      </c>
      <c r="B39" s="29">
        <v>4</v>
      </c>
      <c r="D39" s="13" t="s">
        <v>235</v>
      </c>
      <c r="E39">
        <f>IFERROR(GETPIVOTDATA("[Measures].[Recuento de Contribución a objetivos de estrategia]",$A$36,"[Tabla1].[Contribución a objetivos de estrategia]","[Tabla1].[Contribución a objetivos de estrategia].&amp;["&amp;D39&amp;"]"),0)</f>
        <v>1</v>
      </c>
      <c r="F39">
        <f>IFERROR(GETPIVOTDATA("[Measures].[Recuento de Contribución al empleo]",$A$44,"[Tabla1].[Contribución al empleo]","[Tabla1].[Contribución al empleo].&amp;["&amp;D39&amp;"]"),0)</f>
        <v>2</v>
      </c>
      <c r="G39">
        <f>IFERROR(GETPIVOTDATA("[Measures].[Recuento de Carácter innovador]",$A$52,"[Tabla1].[Carácter innovador]","[Tabla1].[Carácter innovador].&amp;["&amp;D39&amp;"]"),0)</f>
        <v>3</v>
      </c>
      <c r="H39">
        <f>IFERROR(GETPIVOTDATA("[Measures].[Recuento de Aprovechamiento de los factores productivos]",$A$68,"[Tabla1].[Aprovechamiento de los factores productivos]","[Tabla1].[Aprovechamiento de los factores productivos].&amp;["&amp;D39&amp;"]"),0)</f>
        <v>3</v>
      </c>
      <c r="I39">
        <f>IFERROR(GETPIVOTDATA("[Measures].[Recuento de Pérfil del solicitante]",$A$76,"[Tabla1].[Pérfil del solicitante]","[Tabla1].[Pérfil del solicitante].&amp;["&amp;D39&amp;"]"),0)</f>
        <v>4</v>
      </c>
      <c r="J39">
        <f>IFERROR(GETPIVOTDATA("[Measures].[Recuento de Contribución al desarrollo sostenible]",$A$84,"[Tabla1].[Contribución al desarrollo sostenible]","[Tabla1].[Contribución al desarrollo sostenible].&amp;["&amp;D39&amp;"]"),0)</f>
        <v>4</v>
      </c>
      <c r="K39">
        <f>IFERROR(GETPIVOTDATA("[Measures].[Recuento de Contribuciópn a la igualdad de género y oportunidades]",$A$92,"[Tabla1].[Contribuciópn a la igualdad de género y oportunidades]","[Tabla1].[Contribuciópn a la igualdad de género y oportunidades].&amp;["&amp;D39&amp;"]"),0)</f>
        <v>3</v>
      </c>
      <c r="L39">
        <f>IFERROR(GETPIVOTDATA("[Measures].[Recuento de Ubicación del proyecto]",$A$101,"[Tabla1].[Ubicación del proyecto]","[Tabla1].[Ubicación del proyecto].&amp;["&amp;D39&amp;"]"),0)</f>
        <v>5</v>
      </c>
      <c r="M39">
        <f>IFERROR(GETPIVOTDATA("[Measures].[Recuento de Inversión del proyecto]",$A$110,"[Tabla1].[Inversión del proyecto]","[Tabla1].[Inversión del proyecto].&amp;["&amp;D39&amp;"]"),0)</f>
        <v>2</v>
      </c>
    </row>
    <row r="40" spans="1:15" x14ac:dyDescent="0.3">
      <c r="A40" s="13" t="s">
        <v>143</v>
      </c>
      <c r="B40" s="29">
        <v>6</v>
      </c>
      <c r="D40" s="13" t="s">
        <v>234</v>
      </c>
      <c r="E40">
        <f>IFERROR(GETPIVOTDATA("[Measures].[Recuento de Contribución a objetivos de estrategia]",$A$36,"[Tabla1].[Contribución a objetivos de estrategia]","[Tabla1].[Contribución a objetivos de estrategia].&amp;["&amp;D40&amp;"]"),0)</f>
        <v>4</v>
      </c>
      <c r="F40">
        <f>IFERROR(GETPIVOTDATA("[Measures].[Recuento de Contribución al empleo]",$A$44,"[Tabla1].[Contribución al empleo]","[Tabla1].[Contribución al empleo].&amp;["&amp;D40&amp;"]"),0)</f>
        <v>3</v>
      </c>
      <c r="G40">
        <f>IFERROR(GETPIVOTDATA("[Measures].[Recuento de Carácter innovador]",$A$52,"[Tabla1].[Carácter innovador]","[Tabla1].[Carácter innovador].&amp;["&amp;D40&amp;"]"),0)</f>
        <v>2</v>
      </c>
      <c r="H40">
        <f>IFERROR(GETPIVOTDATA("[Measures].[Recuento de Aprovechamiento de los factores productivos]",$A$68,"[Tabla1].[Aprovechamiento de los factores productivos]","[Tabla1].[Aprovechamiento de los factores productivos].&amp;["&amp;D40&amp;"]"),0)</f>
        <v>3</v>
      </c>
      <c r="I40">
        <f>IFERROR(GETPIVOTDATA("[Measures].[Recuento de Pérfil del solicitante]",$A$76,"[Tabla1].[Pérfil del solicitante]","[Tabla1].[Pérfil del solicitante].&amp;["&amp;D40&amp;"]"),0)</f>
        <v>0</v>
      </c>
      <c r="J40">
        <f>IFERROR(GETPIVOTDATA("[Measures].[Recuento de Contribución al desarrollo sostenible]",$A$84,"[Tabla1].[Contribución al desarrollo sostenible]","[Tabla1].[Contribución al desarrollo sostenible].&amp;["&amp;D40&amp;"]"),0)</f>
        <v>2</v>
      </c>
      <c r="K40">
        <f>IFERROR(GETPIVOTDATA("[Measures].[Recuento de Contribuciópn a la igualdad de género y oportunidades]",$A$92,"[Tabla1].[Contribuciópn a la igualdad de género y oportunidades]","[Tabla1].[Contribuciópn a la igualdad de género y oportunidades].&amp;["&amp;D40&amp;"]"),0)</f>
        <v>3</v>
      </c>
      <c r="L40">
        <f>IFERROR(GETPIVOTDATA("[Measures].[Recuento de Ubicación del proyecto]",$A$101,"[Tabla1].[Ubicación del proyecto]","[Tabla1].[Ubicación del proyecto].&amp;["&amp;D40&amp;"]"),0)</f>
        <v>0</v>
      </c>
      <c r="M40">
        <f>IFERROR(GETPIVOTDATA("[Measures].[Recuento de Inversión del proyecto]",$A$110,"[Tabla1].[Inversión del proyecto]","[Tabla1].[Inversión del proyecto].&amp;["&amp;D40&amp;"]"),0)</f>
        <v>0</v>
      </c>
    </row>
    <row r="41" spans="1:15" x14ac:dyDescent="0.3">
      <c r="D41" s="13" t="s">
        <v>239</v>
      </c>
    </row>
    <row r="44" spans="1:15" x14ac:dyDescent="0.3">
      <c r="A44" s="12" t="s">
        <v>141</v>
      </c>
      <c r="B44" t="s">
        <v>249</v>
      </c>
    </row>
    <row r="45" spans="1:15" x14ac:dyDescent="0.3">
      <c r="A45" s="13" t="s">
        <v>237</v>
      </c>
      <c r="B45" s="29">
        <v>1</v>
      </c>
    </row>
    <row r="46" spans="1:15" x14ac:dyDescent="0.3">
      <c r="A46" s="13" t="s">
        <v>235</v>
      </c>
      <c r="B46" s="29">
        <v>2</v>
      </c>
    </row>
    <row r="47" spans="1:15" x14ac:dyDescent="0.3">
      <c r="A47" s="13" t="s">
        <v>234</v>
      </c>
      <c r="B47" s="29">
        <v>3</v>
      </c>
    </row>
    <row r="48" spans="1:15" x14ac:dyDescent="0.3">
      <c r="A48" s="13" t="s">
        <v>143</v>
      </c>
      <c r="B48" s="29">
        <v>6</v>
      </c>
    </row>
    <row r="52" spans="1:2" x14ac:dyDescent="0.3">
      <c r="A52" s="12" t="s">
        <v>141</v>
      </c>
      <c r="B52" t="s">
        <v>250</v>
      </c>
    </row>
    <row r="53" spans="1:2" x14ac:dyDescent="0.3">
      <c r="A53" s="13" t="s">
        <v>237</v>
      </c>
      <c r="B53" s="29">
        <v>1</v>
      </c>
    </row>
    <row r="54" spans="1:2" x14ac:dyDescent="0.3">
      <c r="A54" s="13" t="s">
        <v>235</v>
      </c>
      <c r="B54" s="29">
        <v>3</v>
      </c>
    </row>
    <row r="55" spans="1:2" x14ac:dyDescent="0.3">
      <c r="A55" s="13" t="s">
        <v>234</v>
      </c>
      <c r="B55" s="29">
        <v>2</v>
      </c>
    </row>
    <row r="56" spans="1:2" x14ac:dyDescent="0.3">
      <c r="A56" s="13" t="s">
        <v>143</v>
      </c>
      <c r="B56" s="29">
        <v>6</v>
      </c>
    </row>
    <row r="60" spans="1:2" x14ac:dyDescent="0.3">
      <c r="A60" s="12" t="s">
        <v>141</v>
      </c>
      <c r="B60" t="s">
        <v>249</v>
      </c>
    </row>
    <row r="61" spans="1:2" x14ac:dyDescent="0.3">
      <c r="A61" s="13" t="s">
        <v>236</v>
      </c>
      <c r="B61" s="29">
        <v>1</v>
      </c>
    </row>
    <row r="62" spans="1:2" x14ac:dyDescent="0.3">
      <c r="A62" s="13" t="s">
        <v>235</v>
      </c>
      <c r="B62" s="29">
        <v>1</v>
      </c>
    </row>
    <row r="63" spans="1:2" x14ac:dyDescent="0.3">
      <c r="A63" s="13" t="s">
        <v>234</v>
      </c>
      <c r="B63" s="29">
        <v>4</v>
      </c>
    </row>
    <row r="64" spans="1:2" x14ac:dyDescent="0.3">
      <c r="A64" s="13" t="s">
        <v>143</v>
      </c>
      <c r="B64" s="29">
        <v>6</v>
      </c>
    </row>
    <row r="68" spans="1:2" x14ac:dyDescent="0.3">
      <c r="A68" s="12" t="s">
        <v>141</v>
      </c>
      <c r="B68" t="s">
        <v>252</v>
      </c>
    </row>
    <row r="69" spans="1:2" x14ac:dyDescent="0.3">
      <c r="A69" s="13" t="s">
        <v>235</v>
      </c>
      <c r="B69" s="29">
        <v>3</v>
      </c>
    </row>
    <row r="70" spans="1:2" x14ac:dyDescent="0.3">
      <c r="A70" s="13" t="s">
        <v>234</v>
      </c>
      <c r="B70" s="29">
        <v>3</v>
      </c>
    </row>
    <row r="71" spans="1:2" x14ac:dyDescent="0.3">
      <c r="A71" s="13" t="s">
        <v>143</v>
      </c>
      <c r="B71" s="29">
        <v>6</v>
      </c>
    </row>
    <row r="76" spans="1:2" x14ac:dyDescent="0.3">
      <c r="A76" s="12" t="s">
        <v>141</v>
      </c>
      <c r="B76" t="s">
        <v>253</v>
      </c>
    </row>
    <row r="77" spans="1:2" x14ac:dyDescent="0.3">
      <c r="A77" s="13" t="s">
        <v>236</v>
      </c>
      <c r="B77" s="29">
        <v>2</v>
      </c>
    </row>
    <row r="78" spans="1:2" x14ac:dyDescent="0.3">
      <c r="A78" s="13" t="s">
        <v>235</v>
      </c>
      <c r="B78" s="29">
        <v>4</v>
      </c>
    </row>
    <row r="79" spans="1:2" x14ac:dyDescent="0.3">
      <c r="A79" s="13" t="s">
        <v>143</v>
      </c>
      <c r="B79" s="29">
        <v>6</v>
      </c>
    </row>
    <row r="84" spans="1:2" x14ac:dyDescent="0.3">
      <c r="A84" s="12" t="s">
        <v>141</v>
      </c>
      <c r="B84" t="s">
        <v>254</v>
      </c>
    </row>
    <row r="85" spans="1:2" x14ac:dyDescent="0.3">
      <c r="A85" s="13" t="s">
        <v>235</v>
      </c>
      <c r="B85" s="29">
        <v>4</v>
      </c>
    </row>
    <row r="86" spans="1:2" x14ac:dyDescent="0.3">
      <c r="A86" s="13" t="s">
        <v>234</v>
      </c>
      <c r="B86" s="29">
        <v>2</v>
      </c>
    </row>
    <row r="87" spans="1:2" x14ac:dyDescent="0.3">
      <c r="A87" s="13" t="s">
        <v>143</v>
      </c>
      <c r="B87" s="29">
        <v>6</v>
      </c>
    </row>
    <row r="92" spans="1:2" x14ac:dyDescent="0.3">
      <c r="A92" s="12" t="s">
        <v>141</v>
      </c>
      <c r="B92" t="s">
        <v>255</v>
      </c>
    </row>
    <row r="93" spans="1:2" x14ac:dyDescent="0.3">
      <c r="A93" s="13" t="s">
        <v>235</v>
      </c>
      <c r="B93" s="29">
        <v>3</v>
      </c>
    </row>
    <row r="94" spans="1:2" x14ac:dyDescent="0.3">
      <c r="A94" s="13" t="s">
        <v>234</v>
      </c>
      <c r="B94" s="29">
        <v>3</v>
      </c>
    </row>
    <row r="95" spans="1:2" x14ac:dyDescent="0.3">
      <c r="A95" s="13" t="s">
        <v>143</v>
      </c>
      <c r="B95" s="29">
        <v>6</v>
      </c>
    </row>
    <row r="101" spans="1:2" x14ac:dyDescent="0.3">
      <c r="A101" s="12" t="s">
        <v>141</v>
      </c>
      <c r="B101" t="s">
        <v>256</v>
      </c>
    </row>
    <row r="102" spans="1:2" x14ac:dyDescent="0.3">
      <c r="A102" s="13" t="s">
        <v>236</v>
      </c>
      <c r="B102" s="29">
        <v>1</v>
      </c>
    </row>
    <row r="103" spans="1:2" x14ac:dyDescent="0.3">
      <c r="A103" s="13" t="s">
        <v>235</v>
      </c>
      <c r="B103" s="29">
        <v>5</v>
      </c>
    </row>
    <row r="104" spans="1:2" x14ac:dyDescent="0.3">
      <c r="A104" s="13" t="s">
        <v>143</v>
      </c>
      <c r="B104" s="29">
        <v>6</v>
      </c>
    </row>
    <row r="110" spans="1:2" x14ac:dyDescent="0.3">
      <c r="A110" s="12" t="s">
        <v>141</v>
      </c>
      <c r="B110" t="s">
        <v>257</v>
      </c>
    </row>
    <row r="111" spans="1:2" x14ac:dyDescent="0.3">
      <c r="A111" s="13" t="s">
        <v>236</v>
      </c>
      <c r="B111" s="29">
        <v>4</v>
      </c>
    </row>
    <row r="112" spans="1:2" x14ac:dyDescent="0.3">
      <c r="A112" s="13" t="s">
        <v>235</v>
      </c>
      <c r="B112" s="29">
        <v>2</v>
      </c>
    </row>
    <row r="113" spans="1:18" x14ac:dyDescent="0.3">
      <c r="A113" s="13" t="s">
        <v>143</v>
      </c>
      <c r="B113" s="29">
        <v>6</v>
      </c>
    </row>
    <row r="119" spans="1:18" x14ac:dyDescent="0.3">
      <c r="A119" s="12" t="s">
        <v>141</v>
      </c>
      <c r="B119" t="s">
        <v>268</v>
      </c>
      <c r="C119" s="12" t="s">
        <v>141</v>
      </c>
      <c r="D119" t="s">
        <v>269</v>
      </c>
      <c r="E119" s="12" t="s">
        <v>141</v>
      </c>
      <c r="F119" t="s">
        <v>270</v>
      </c>
      <c r="G119" s="12" t="s">
        <v>141</v>
      </c>
      <c r="H119" t="s">
        <v>277</v>
      </c>
      <c r="I119" s="12" t="s">
        <v>141</v>
      </c>
      <c r="J119" t="s">
        <v>278</v>
      </c>
      <c r="K119" s="12" t="s">
        <v>141</v>
      </c>
      <c r="L119" t="s">
        <v>279</v>
      </c>
      <c r="M119" s="12" t="s">
        <v>141</v>
      </c>
      <c r="N119" t="s">
        <v>280</v>
      </c>
      <c r="O119" s="12" t="s">
        <v>141</v>
      </c>
      <c r="P119" t="s">
        <v>281</v>
      </c>
      <c r="Q119" s="12" t="s">
        <v>141</v>
      </c>
      <c r="R119" t="s">
        <v>282</v>
      </c>
    </row>
    <row r="120" spans="1:18" x14ac:dyDescent="0.3">
      <c r="A120" s="13" t="s">
        <v>264</v>
      </c>
      <c r="B120" s="29">
        <v>1</v>
      </c>
      <c r="C120" s="13" t="s">
        <v>262</v>
      </c>
      <c r="D120" s="29">
        <v>2</v>
      </c>
      <c r="E120" s="13" t="s">
        <v>261</v>
      </c>
      <c r="F120" s="29">
        <v>2</v>
      </c>
      <c r="G120" s="13" t="s">
        <v>263</v>
      </c>
      <c r="H120" s="29">
        <v>6</v>
      </c>
      <c r="I120" s="13" t="s">
        <v>263</v>
      </c>
      <c r="J120" s="29">
        <v>5</v>
      </c>
      <c r="K120" s="13" t="s">
        <v>260</v>
      </c>
      <c r="L120" s="29">
        <v>1</v>
      </c>
      <c r="M120" s="13" t="s">
        <v>261</v>
      </c>
      <c r="N120" s="29">
        <v>3</v>
      </c>
      <c r="O120" s="13" t="s">
        <v>261</v>
      </c>
      <c r="P120" s="29">
        <v>3</v>
      </c>
      <c r="Q120" s="13" t="s">
        <v>261</v>
      </c>
      <c r="R120" s="29">
        <v>1</v>
      </c>
    </row>
    <row r="121" spans="1:18" x14ac:dyDescent="0.3">
      <c r="A121" s="13" t="s">
        <v>260</v>
      </c>
      <c r="B121" s="29">
        <v>2</v>
      </c>
      <c r="C121" s="13" t="s">
        <v>263</v>
      </c>
      <c r="D121" s="29">
        <v>4</v>
      </c>
      <c r="E121" s="13" t="s">
        <v>262</v>
      </c>
      <c r="F121" s="29">
        <v>2</v>
      </c>
      <c r="G121" s="13" t="s">
        <v>143</v>
      </c>
      <c r="H121" s="29">
        <v>6</v>
      </c>
      <c r="I121" s="13" t="s">
        <v>143</v>
      </c>
      <c r="J121" s="29">
        <v>5</v>
      </c>
      <c r="K121" s="13" t="s">
        <v>262</v>
      </c>
      <c r="L121" s="29">
        <v>4</v>
      </c>
      <c r="M121" s="13" t="s">
        <v>262</v>
      </c>
      <c r="N121" s="29">
        <v>2</v>
      </c>
      <c r="O121" s="13" t="s">
        <v>262</v>
      </c>
      <c r="P121" s="29">
        <v>2</v>
      </c>
      <c r="Q121" s="13" t="s">
        <v>262</v>
      </c>
      <c r="R121" s="29">
        <v>3</v>
      </c>
    </row>
    <row r="122" spans="1:18" x14ac:dyDescent="0.3">
      <c r="A122" s="13" t="s">
        <v>261</v>
      </c>
      <c r="B122" s="29">
        <v>2</v>
      </c>
      <c r="C122" s="13" t="s">
        <v>143</v>
      </c>
      <c r="D122" s="29">
        <v>6</v>
      </c>
      <c r="E122" s="13" t="s">
        <v>263</v>
      </c>
      <c r="F122" s="29">
        <v>2</v>
      </c>
      <c r="K122" s="13" t="s">
        <v>263</v>
      </c>
      <c r="L122" s="29">
        <v>1</v>
      </c>
      <c r="M122" s="13" t="s">
        <v>263</v>
      </c>
      <c r="N122" s="29">
        <v>1</v>
      </c>
      <c r="O122" s="13" t="s">
        <v>263</v>
      </c>
      <c r="P122" s="29">
        <v>1</v>
      </c>
      <c r="Q122" s="13" t="s">
        <v>263</v>
      </c>
      <c r="R122" s="29">
        <v>2</v>
      </c>
    </row>
    <row r="123" spans="1:18" x14ac:dyDescent="0.3">
      <c r="A123" s="13" t="s">
        <v>262</v>
      </c>
      <c r="B123" s="29">
        <v>1</v>
      </c>
      <c r="E123" s="13" t="s">
        <v>143</v>
      </c>
      <c r="F123" s="29">
        <v>6</v>
      </c>
      <c r="K123" s="13" t="s">
        <v>143</v>
      </c>
      <c r="L123" s="29">
        <v>6</v>
      </c>
      <c r="M123" s="13" t="s">
        <v>143</v>
      </c>
      <c r="N123" s="29">
        <v>6</v>
      </c>
      <c r="O123" s="13" t="s">
        <v>143</v>
      </c>
      <c r="P123" s="29">
        <v>6</v>
      </c>
      <c r="Q123" s="13" t="s">
        <v>143</v>
      </c>
      <c r="R123" s="29">
        <v>6</v>
      </c>
    </row>
    <row r="124" spans="1:18" x14ac:dyDescent="0.3">
      <c r="A124" s="13" t="s">
        <v>143</v>
      </c>
      <c r="B124" s="29">
        <v>6</v>
      </c>
    </row>
    <row r="127" spans="1:18" ht="15" thickBot="1" x14ac:dyDescent="0.35"/>
    <row r="128" spans="1:18" ht="15" thickBot="1" x14ac:dyDescent="0.35">
      <c r="E128" s="28" t="s">
        <v>265</v>
      </c>
      <c r="F128" s="28" t="s">
        <v>266</v>
      </c>
      <c r="G128" s="28" t="s">
        <v>267</v>
      </c>
      <c r="H128" s="28" t="s">
        <v>271</v>
      </c>
      <c r="I128" s="28" t="s">
        <v>272</v>
      </c>
      <c r="J128" s="28" t="s">
        <v>273</v>
      </c>
      <c r="K128" s="28" t="s">
        <v>274</v>
      </c>
      <c r="L128" s="28" t="s">
        <v>275</v>
      </c>
      <c r="M128" s="28" t="s">
        <v>276</v>
      </c>
    </row>
    <row r="129" spans="1:13" x14ac:dyDescent="0.3">
      <c r="D129" t="s">
        <v>264</v>
      </c>
      <c r="E129">
        <f>IFERROR(GETPIVOTDATA("[Measures].[Count of Propietarios de buques y armadores]",$A$119,"[Tabla1].[Propietarios de buques y armadores]","[Tabla1].[Propietarios de buques y armadores].&amp;["&amp;D129&amp;"]"),0)</f>
        <v>1</v>
      </c>
      <c r="F129">
        <f>IFERROR(GETPIVOTDATA("[Measures].[Count of Trabajadores asalariados del sector pesquero]",$C$119,"[Tabla1].[Trabajadores asalariados del sector pesquero]","[Tabla1].[Trabajadores asalariados del sector pesquero].&amp;["&amp;D129&amp;"]"),0)</f>
        <v>0</v>
      </c>
      <c r="G129">
        <f>IFERROR(GETPIVOTDATA("[Measures].[Count of Familiares de trabajadores autónomos y asalariados del sector pesquero]",$E$119,"[Tabla1].[Familiares de trabajadores autónomos y asalariados del sector pesquero]","[Tabla1].[Familiares de trabajadores autónomos y asalariados del sector pesquero].&amp;["&amp;D129&amp;"]"),0)</f>
        <v>0</v>
      </c>
      <c r="H129">
        <f>IFERROR(GETPIVOTDATA("[Measures].[Recuento de Empresas de transformación y/o comercialización de productos de la pesca]",$G$119,"[Tabla1].[Empresas de transformación y/o comercialización de productos de la pesca]","[Tabla1].[Empresas de transformación y/o comercialización de productos de la pesca].&amp;["&amp;D129&amp;"]"),0)</f>
        <v>0</v>
      </c>
      <c r="I129">
        <f>IFERROR(GETPIVOTDATA("[Measures].[Recuento de Cofradías de Pescadores]",$I$119,"[Tabla1].[Cofradías de Pescadores]","[Tabla1].[Cofradías de Pescadores].&amp;["&amp;D129&amp;"]"),0)</f>
        <v>0</v>
      </c>
      <c r="J129">
        <f>IFERROR(GETPIVOTDATA("[Measures].[Recuento de Otras organizaciones de armadores y/o pescadores]",$K$119,"[Tabla1].[Otras organizaciones de armadores y/o pescadores]","[Tabla1].[Otras organizaciones de armadores y/o pescadores].&amp;["&amp;D129&amp;"]"),0)</f>
        <v>0</v>
      </c>
      <c r="K129">
        <f>IFERROR(GETPIVOTDATA("[Measures].[Recuento de Organizaciones y asociaciones de transformadores y/o comercializadores]",$M$119,"[Tabla1].[Otras asociaciones]","[Tabla1].[Otras asociaciones].&amp;["&amp;D129&amp;"]"),0)</f>
        <v>0</v>
      </c>
      <c r="L129">
        <f>IFERROR(GETPIVOTDATA("[Measures].[Recuento de Otras asociaciones]",$O$119,"[Tabla1].[Otras asociaciones]","[Tabla1].[Otras asociaciones].&amp;["&amp;D129&amp;"]"),0)</f>
        <v>0</v>
      </c>
      <c r="M129">
        <f>IFERROR(GETPIVOTDATA("[Measures].[Recuento de Entidades Locales]",$Q$119,"[Tabla1].[Entidades Locales]","[Tabla1].[Entidades Locales].&amp;["&amp;D129&amp;"]"),0)</f>
        <v>0</v>
      </c>
    </row>
    <row r="130" spans="1:13" x14ac:dyDescent="0.3">
      <c r="D130" t="s">
        <v>260</v>
      </c>
      <c r="E130">
        <f>IFERROR(GETPIVOTDATA("[Measures].[Count of Propietarios de buques y armadores]",$A$119,"[Tabla1].[Propietarios de buques y armadores]","[Tabla1].[Propietarios de buques y armadores].&amp;["&amp;D130&amp;"]"),0)</f>
        <v>2</v>
      </c>
      <c r="F130">
        <f>IFERROR(GETPIVOTDATA("[Measures].[Count of Trabajadores asalariados del sector pesquero]",$C$119,"[Tabla1].[Trabajadores asalariados del sector pesquero]","[Tabla1].[Trabajadores asalariados del sector pesquero].&amp;["&amp;D130&amp;"]"),0)</f>
        <v>0</v>
      </c>
      <c r="G130">
        <f>IFERROR(GETPIVOTDATA("[Measures].[Count of Familiares de trabajadores autónomos y asalariados del sector pesquero]",$E$119,"[Tabla1].[Familiares de trabajadores autónomos y asalariados del sector pesquero]","[Tabla1].[Familiares de trabajadores autónomos y asalariados del sector pesquero].&amp;["&amp;D130&amp;"]"),0)</f>
        <v>0</v>
      </c>
      <c r="H130">
        <f>IFERROR(GETPIVOTDATA("[Measures].[Recuento de Empresas de transformación y/o comercialización de productos de la pesca]",$G$119,"[Tabla1].[Empresas de transformación y/o comercialización de productos de la pesca]","[Tabla1].[Empresas de transformación y/o comercialización de productos de la pesca].&amp;["&amp;D130&amp;"]"),0)</f>
        <v>0</v>
      </c>
      <c r="I130">
        <f>IFERROR(GETPIVOTDATA("[Measures].[Recuento de Cofradías de Pescadores]",$I$119,"[Tabla1].[Cofradías de Pescadores]","[Tabla1].[Cofradías de Pescadores].&amp;["&amp;D130&amp;"]"),0)</f>
        <v>0</v>
      </c>
      <c r="J130">
        <f>IFERROR(GETPIVOTDATA("[Measures].[Recuento de Otras organizaciones de armadores y/o pescadores]",$K$119,"[Tabla1].[Otras organizaciones de armadores y/o pescadores]","[Tabla1].[Otras organizaciones de armadores y/o pescadores].&amp;["&amp;D130&amp;"]"),0)</f>
        <v>1</v>
      </c>
      <c r="K130">
        <f>IFERROR(GETPIVOTDATA("[Measures].[Recuento de Organizaciones y asociaciones de transformadores y/o comercializadores]",$M$119,"[Tabla1].[Otras asociaciones]","[Tabla1].[Otras asociaciones].&amp;["&amp;D130&amp;"]"),0)</f>
        <v>0</v>
      </c>
      <c r="L130">
        <f>IFERROR(GETPIVOTDATA("[Measures].[Recuento de Otras asociaciones]",$O$119,"[Tabla1].[Otras asociaciones]","[Tabla1].[Otras asociaciones].&amp;["&amp;D130&amp;"]"),0)</f>
        <v>0</v>
      </c>
      <c r="M130">
        <f>IFERROR(GETPIVOTDATA("[Measures].[Recuento de Entidades Locales]",$Q$119,"[Tabla1].[Entidades Locales]","[Tabla1].[Entidades Locales].&amp;["&amp;D130&amp;"]"),0)</f>
        <v>0</v>
      </c>
    </row>
    <row r="131" spans="1:13" x14ac:dyDescent="0.3">
      <c r="D131" t="s">
        <v>261</v>
      </c>
      <c r="E131">
        <f>IFERROR(GETPIVOTDATA("[Measures].[Count of Propietarios de buques y armadores]",$A$119,"[Tabla1].[Propietarios de buques y armadores]","[Tabla1].[Propietarios de buques y armadores].&amp;["&amp;D131&amp;"]"),0)</f>
        <v>2</v>
      </c>
      <c r="F131">
        <f>IFERROR(GETPIVOTDATA("[Measures].[Count of Trabajadores asalariados del sector pesquero]",$C$119,"[Tabla1].[Trabajadores asalariados del sector pesquero]","[Tabla1].[Trabajadores asalariados del sector pesquero].&amp;["&amp;D131&amp;"]"),0)</f>
        <v>0</v>
      </c>
      <c r="G131">
        <f>IFERROR(GETPIVOTDATA("[Measures].[Count of Familiares de trabajadores autónomos y asalariados del sector pesquero]",$E$119,"[Tabla1].[Familiares de trabajadores autónomos y asalariados del sector pesquero]","[Tabla1].[Familiares de trabajadores autónomos y asalariados del sector pesquero].&amp;["&amp;D131&amp;"]"),0)</f>
        <v>2</v>
      </c>
      <c r="H131">
        <f>IFERROR(GETPIVOTDATA("[Measures].[Recuento de Empresas de transformación y/o comercialización de productos de la pesca]",$G$119,"[Tabla1].[Empresas de transformación y/o comercialización de productos de la pesca]","[Tabla1].[Empresas de transformación y/o comercialización de productos de la pesca].&amp;["&amp;D131&amp;"]"),0)</f>
        <v>0</v>
      </c>
      <c r="I131">
        <f>IFERROR(GETPIVOTDATA("[Measures].[Recuento de Cofradías de Pescadores]",$I$119,"[Tabla1].[Cofradías de Pescadores]","[Tabla1].[Cofradías de Pescadores].&amp;["&amp;D131&amp;"]"),0)</f>
        <v>0</v>
      </c>
      <c r="J131">
        <f>IFERROR(GETPIVOTDATA("[Measures].[Recuento de Otras organizaciones de armadores y/o pescadores]",$K$119,"[Tabla1].[Otras organizaciones de armadores y/o pescadores]","[Tabla1].[Otras organizaciones de armadores y/o pescadores].&amp;["&amp;D131&amp;"]"),0)</f>
        <v>0</v>
      </c>
      <c r="K131">
        <f>IFERROR(GETPIVOTDATA("[Measures].[Recuento de Organizaciones y asociaciones de transformadores y/o comercializadores]",$M$119,"[Tabla1].[Otras asociaciones]","[Tabla1].[Otras asociaciones].&amp;["&amp;D131&amp;"]"),0)</f>
        <v>3</v>
      </c>
      <c r="L131">
        <f>IFERROR(GETPIVOTDATA("[Measures].[Recuento de Otras asociaciones]",$O$119,"[Tabla1].[Otras asociaciones]","[Tabla1].[Otras asociaciones].&amp;["&amp;D131&amp;"]"),0)</f>
        <v>3</v>
      </c>
      <c r="M131">
        <f>IFERROR(GETPIVOTDATA("[Measures].[Recuento de Entidades Locales]",$Q$119,"[Tabla1].[Entidades Locales]","[Tabla1].[Entidades Locales].&amp;["&amp;D131&amp;"]"),0)</f>
        <v>1</v>
      </c>
    </row>
    <row r="132" spans="1:13" x14ac:dyDescent="0.3">
      <c r="D132" t="s">
        <v>262</v>
      </c>
      <c r="E132">
        <f>IFERROR(GETPIVOTDATA("[Measures].[Count of Propietarios de buques y armadores]",$A$119,"[Tabla1].[Propietarios de buques y armadores]","[Tabla1].[Propietarios de buques y armadores].&amp;["&amp;D132&amp;"]"),0)</f>
        <v>1</v>
      </c>
      <c r="F132">
        <f>IFERROR(GETPIVOTDATA("[Measures].[Count of Trabajadores asalariados del sector pesquero]",$C$119,"[Tabla1].[Trabajadores asalariados del sector pesquero]","[Tabla1].[Trabajadores asalariados del sector pesquero].&amp;["&amp;D132&amp;"]"),0)</f>
        <v>2</v>
      </c>
      <c r="G132">
        <f>IFERROR(GETPIVOTDATA("[Measures].[Count of Familiares de trabajadores autónomos y asalariados del sector pesquero]",$E$119,"[Tabla1].[Familiares de trabajadores autónomos y asalariados del sector pesquero]","[Tabla1].[Familiares de trabajadores autónomos y asalariados del sector pesquero].&amp;["&amp;D132&amp;"]"),0)</f>
        <v>2</v>
      </c>
      <c r="H132">
        <f>IFERROR(GETPIVOTDATA("[Measures].[Recuento de Empresas de transformación y/o comercialización de productos de la pesca]",$G$119,"[Tabla1].[Empresas de transformación y/o comercialización de productos de la pesca]","[Tabla1].[Empresas de transformación y/o comercialización de productos de la pesca].&amp;["&amp;D132&amp;"]"),0)</f>
        <v>0</v>
      </c>
      <c r="I132">
        <f>IFERROR(GETPIVOTDATA("[Measures].[Recuento de Cofradías de Pescadores]",$I$119,"[Tabla1].[Cofradías de Pescadores]","[Tabla1].[Cofradías de Pescadores].&amp;["&amp;D132&amp;"]"),0)</f>
        <v>0</v>
      </c>
      <c r="J132">
        <f>IFERROR(GETPIVOTDATA("[Measures].[Recuento de Otras organizaciones de armadores y/o pescadores]",$K$119,"[Tabla1].[Otras organizaciones de armadores y/o pescadores]","[Tabla1].[Otras organizaciones de armadores y/o pescadores].&amp;["&amp;D132&amp;"]"),0)</f>
        <v>4</v>
      </c>
      <c r="K132">
        <f>IFERROR(GETPIVOTDATA("[Measures].[Recuento de Organizaciones y asociaciones de transformadores y/o comercializadores]",$M$119,"[Tabla1].[Otras asociaciones]","[Tabla1].[Otras asociaciones].&amp;["&amp;D132&amp;"]"),0)</f>
        <v>2</v>
      </c>
      <c r="L132">
        <f>IFERROR(GETPIVOTDATA("[Measures].[Recuento de Otras asociaciones]",$O$119,"[Tabla1].[Otras asociaciones]","[Tabla1].[Otras asociaciones].&amp;["&amp;D132&amp;"]"),0)</f>
        <v>2</v>
      </c>
      <c r="M132">
        <f>IFERROR(GETPIVOTDATA("[Measures].[Recuento de Entidades Locales]",$Q$119,"[Tabla1].[Entidades Locales]","[Tabla1].[Entidades Locales].&amp;["&amp;D132&amp;"]"),0)</f>
        <v>3</v>
      </c>
    </row>
    <row r="133" spans="1:13" x14ac:dyDescent="0.3">
      <c r="D133" t="s">
        <v>263</v>
      </c>
      <c r="E133">
        <f>IFERROR(GETPIVOTDATA("[Measures].[Count of Propietarios de buques y armadores]",$A$119,"[Tabla1].[Propietarios de buques y armadores]","[Tabla1].[Propietarios de buques y armadores].&amp;["&amp;D133&amp;"]"),0)</f>
        <v>0</v>
      </c>
      <c r="F133">
        <f>IFERROR(GETPIVOTDATA("[Measures].[Count of Trabajadores asalariados del sector pesquero]",$C$119,"[Tabla1].[Trabajadores asalariados del sector pesquero]","[Tabla1].[Trabajadores asalariados del sector pesquero].&amp;["&amp;D133&amp;"]"),0)</f>
        <v>4</v>
      </c>
      <c r="G133">
        <f>IFERROR(GETPIVOTDATA("[Measures].[Count of Familiares de trabajadores autónomos y asalariados del sector pesquero]",$E$119,"[Tabla1].[Familiares de trabajadores autónomos y asalariados del sector pesquero]","[Tabla1].[Familiares de trabajadores autónomos y asalariados del sector pesquero].&amp;["&amp;D133&amp;"]"),0)</f>
        <v>2</v>
      </c>
      <c r="H133">
        <f>IFERROR(GETPIVOTDATA("[Measures].[Recuento de Empresas de transformación y/o comercialización de productos de la pesca]",$G$119,"[Tabla1].[Empresas de transformación y/o comercialización de productos de la pesca]","[Tabla1].[Empresas de transformación y/o comercialización de productos de la pesca].&amp;["&amp;D133&amp;"]"),0)</f>
        <v>6</v>
      </c>
      <c r="I133">
        <f>IFERROR(GETPIVOTDATA("[Measures].[Recuento de Cofradías de Pescadores]",$I$119,"[Tabla1].[Cofradías de Pescadores]","[Tabla1].[Cofradías de Pescadores].&amp;["&amp;D133&amp;"]"),0)</f>
        <v>5</v>
      </c>
      <c r="J133">
        <f>IFERROR(GETPIVOTDATA("[Measures].[Recuento de Otras organizaciones de armadores y/o pescadores]",$K$119,"[Tabla1].[Otras organizaciones de armadores y/o pescadores]","[Tabla1].[Otras organizaciones de armadores y/o pescadores].&amp;["&amp;D133&amp;"]"),0)</f>
        <v>1</v>
      </c>
      <c r="K133">
        <f>IFERROR(GETPIVOTDATA("[Measures].[Recuento de Organizaciones y asociaciones de transformadores y/o comercializadores]",$M$119,"[Tabla1].[Otras asociaciones]","[Tabla1].[Otras asociaciones].&amp;["&amp;D133&amp;"]"),0)</f>
        <v>1</v>
      </c>
      <c r="L133">
        <f>IFERROR(GETPIVOTDATA("[Measures].[Recuento de Otras asociaciones]",$O$119,"[Tabla1].[Otras asociaciones]","[Tabla1].[Otras asociaciones].&amp;["&amp;D133&amp;"]"),0)</f>
        <v>1</v>
      </c>
      <c r="M133">
        <f>IFERROR(GETPIVOTDATA("[Measures].[Recuento de Entidades Locales]",$Q$119,"[Tabla1].[Entidades Locales]","[Tabla1].[Entidades Locales].&amp;["&amp;D133&amp;"]"),0)</f>
        <v>2</v>
      </c>
    </row>
    <row r="134" spans="1:13" x14ac:dyDescent="0.3">
      <c r="D134" t="s">
        <v>143</v>
      </c>
      <c r="E134">
        <f>SUM(E129:E133)</f>
        <v>6</v>
      </c>
      <c r="F134">
        <f t="shared" ref="F134:M134" si="0">SUM(F129:F133)</f>
        <v>6</v>
      </c>
      <c r="G134">
        <f t="shared" si="0"/>
        <v>6</v>
      </c>
      <c r="H134">
        <f t="shared" si="0"/>
        <v>6</v>
      </c>
      <c r="I134">
        <f t="shared" si="0"/>
        <v>5</v>
      </c>
      <c r="J134">
        <f t="shared" si="0"/>
        <v>6</v>
      </c>
      <c r="K134">
        <f t="shared" si="0"/>
        <v>6</v>
      </c>
      <c r="L134">
        <f t="shared" si="0"/>
        <v>6</v>
      </c>
      <c r="M134">
        <f t="shared" si="0"/>
        <v>6</v>
      </c>
    </row>
    <row r="137" spans="1:13" x14ac:dyDescent="0.3">
      <c r="A137" s="12" t="s">
        <v>232</v>
      </c>
    </row>
    <row r="138" spans="1:13" x14ac:dyDescent="0.3">
      <c r="A138" s="13" t="s">
        <v>303</v>
      </c>
      <c r="B138" s="29">
        <v>7675</v>
      </c>
      <c r="D138" t="s">
        <v>303</v>
      </c>
      <c r="E138" t="s">
        <v>283</v>
      </c>
      <c r="F138">
        <f>IFERROR(GETPIVOTDATA("[Measures].[Suma de Relevo generacional]",$A$137),0)</f>
        <v>7675</v>
      </c>
    </row>
    <row r="139" spans="1:13" x14ac:dyDescent="0.3">
      <c r="A139" s="13" t="s">
        <v>304</v>
      </c>
      <c r="B139" s="29">
        <v>5300</v>
      </c>
      <c r="D139" t="s">
        <v>304</v>
      </c>
      <c r="E139" t="s">
        <v>317</v>
      </c>
      <c r="F139">
        <f>IFERROR(GETPIVOTDATA("[Measures].[Suma de Uso de nuevas tecnologías en la gestión]",$A$137),0)</f>
        <v>5300</v>
      </c>
    </row>
    <row r="140" spans="1:13" x14ac:dyDescent="0.3">
      <c r="A140" s="13" t="s">
        <v>305</v>
      </c>
      <c r="B140" s="29">
        <v>12575</v>
      </c>
      <c r="D140" t="s">
        <v>305</v>
      </c>
      <c r="E140" t="s">
        <v>318</v>
      </c>
      <c r="F140">
        <f>IFERROR(GETPIVOTDATA("[Measures].[Suma de Eficiencia energética]",$A$137),0)</f>
        <v>12575</v>
      </c>
    </row>
    <row r="141" spans="1:13" x14ac:dyDescent="0.3">
      <c r="A141" s="13" t="s">
        <v>306</v>
      </c>
      <c r="B141" s="29">
        <v>12575</v>
      </c>
      <c r="D141" t="s">
        <v>306</v>
      </c>
      <c r="E141" t="s">
        <v>319</v>
      </c>
      <c r="F141">
        <f>IFERROR(GETPIVOTDATA("[Measures].[Suma de Digitalización del sector]",$A$137),0)</f>
        <v>12575</v>
      </c>
    </row>
    <row r="142" spans="1:13" x14ac:dyDescent="0.3">
      <c r="A142" s="13" t="s">
        <v>307</v>
      </c>
      <c r="B142" s="29">
        <v>2875</v>
      </c>
      <c r="D142" t="s">
        <v>307</v>
      </c>
      <c r="E142" t="s">
        <v>320</v>
      </c>
      <c r="F142">
        <f>IFERROR(GETPIVOTDATA("[Measures].[Suma de Turismo marinero y pesca-turismo]",$A$137),0)</f>
        <v>2875</v>
      </c>
    </row>
    <row r="143" spans="1:13" x14ac:dyDescent="0.3">
      <c r="A143" s="13" t="s">
        <v>308</v>
      </c>
      <c r="B143" s="29">
        <v>2850</v>
      </c>
      <c r="D143" t="s">
        <v>308</v>
      </c>
      <c r="E143" t="s">
        <v>321</v>
      </c>
      <c r="F143">
        <f>IFERROR(GETPIVOTDATA("[Measures].[Suma de Certificaciones y marcas de calidad]",$A$137),0)</f>
        <v>2850</v>
      </c>
    </row>
    <row r="144" spans="1:13" x14ac:dyDescent="0.3">
      <c r="A144" s="13" t="s">
        <v>309</v>
      </c>
      <c r="B144" s="29">
        <v>2800</v>
      </c>
      <c r="D144" t="s">
        <v>309</v>
      </c>
      <c r="E144" t="s">
        <v>322</v>
      </c>
      <c r="F144">
        <f>IFERROR(GETPIVOTDATA("[Measures].[Suma de Desarrollo de la acuicultura]",$A$137),0)</f>
        <v>2800</v>
      </c>
    </row>
    <row r="145" spans="1:6" x14ac:dyDescent="0.3">
      <c r="A145" s="13" t="s">
        <v>310</v>
      </c>
      <c r="B145" s="29">
        <v>5275</v>
      </c>
      <c r="D145" t="s">
        <v>310</v>
      </c>
      <c r="E145" t="s">
        <v>323</v>
      </c>
      <c r="F145">
        <f>IFERROR(GETPIVOTDATA("[Measures].[Suma de Nuevos productos de la pesca]",$A$137),0)</f>
        <v>5275</v>
      </c>
    </row>
    <row r="146" spans="1:6" x14ac:dyDescent="0.3">
      <c r="A146" s="13" t="s">
        <v>311</v>
      </c>
      <c r="B146" s="29">
        <v>5275</v>
      </c>
      <c r="D146" t="s">
        <v>311</v>
      </c>
      <c r="E146" t="s">
        <v>324</v>
      </c>
      <c r="F146">
        <f>IFERROR(GETPIVOTDATA("[Measures].[Suma de Nuevos canales de comercialización]",$A$137),0)</f>
        <v>5275</v>
      </c>
    </row>
    <row r="147" spans="1:6" x14ac:dyDescent="0.3">
      <c r="A147" s="13" t="s">
        <v>312</v>
      </c>
      <c r="B147" s="29">
        <v>5275</v>
      </c>
      <c r="D147" t="s">
        <v>312</v>
      </c>
      <c r="E147" t="s">
        <v>325</v>
      </c>
      <c r="F147">
        <f>IFERROR(GETPIVOTDATA("[Measures].[Suma de Promoción de los productos pesqueros]",$A$137),0)</f>
        <v>5275</v>
      </c>
    </row>
    <row r="148" spans="1:6" x14ac:dyDescent="0.3">
      <c r="A148" s="13" t="s">
        <v>313</v>
      </c>
      <c r="B148" s="29">
        <v>2850</v>
      </c>
      <c r="D148" t="s">
        <v>313</v>
      </c>
      <c r="E148" t="s">
        <v>326</v>
      </c>
      <c r="F148">
        <f>IFERROR(GETPIVOTDATA("[Measures].[Suma de Gestión de descartes]",$A$137),0)</f>
        <v>2850</v>
      </c>
    </row>
    <row r="149" spans="1:6" x14ac:dyDescent="0.3">
      <c r="A149" s="13" t="s">
        <v>314</v>
      </c>
      <c r="B149" s="29">
        <v>5275</v>
      </c>
      <c r="D149" t="s">
        <v>314</v>
      </c>
      <c r="E149" t="s">
        <v>327</v>
      </c>
      <c r="F149">
        <f>IFERROR(GETPIVOTDATA("[Measures].[Suma de Planes de explotación]",$A$137),0)</f>
        <v>5275</v>
      </c>
    </row>
    <row r="150" spans="1:6" x14ac:dyDescent="0.3">
      <c r="A150" s="13" t="s">
        <v>315</v>
      </c>
      <c r="B150" s="29">
        <v>10125</v>
      </c>
      <c r="D150" t="s">
        <v>315</v>
      </c>
      <c r="E150" t="s">
        <v>328</v>
      </c>
      <c r="F150">
        <f>IFERROR(GETPIVOTDATA("[Measures].[Suma de Formación]",$A$137),0)</f>
        <v>10125</v>
      </c>
    </row>
    <row r="151" spans="1:6" x14ac:dyDescent="0.3">
      <c r="A151" s="13" t="s">
        <v>316</v>
      </c>
      <c r="B151" s="29">
        <v>5275</v>
      </c>
      <c r="D151" t="s">
        <v>316</v>
      </c>
      <c r="E151" t="s">
        <v>329</v>
      </c>
      <c r="F151">
        <f>IFERROR(GETPIVOTDATA("[Measures].[Suma de Igualdad de género y oportunidades]",$A$137),0)</f>
        <v>5275</v>
      </c>
    </row>
    <row r="152" spans="1:6" x14ac:dyDescent="0.3">
      <c r="A152" s="13" t="s">
        <v>302</v>
      </c>
      <c r="B152" s="29">
        <v>12550</v>
      </c>
      <c r="D152" t="s">
        <v>302</v>
      </c>
      <c r="E152" t="s">
        <v>330</v>
      </c>
      <c r="F152">
        <f>IFERROR(GETPIVOTDATA("[Measures].[Suma de Condiciones de trabajo y seguridad laboral]",$A$137),0)</f>
        <v>12550</v>
      </c>
    </row>
    <row r="153" spans="1:6" x14ac:dyDescent="0.3">
      <c r="A153" s="13" t="s">
        <v>301</v>
      </c>
      <c r="B153" s="29">
        <v>2850</v>
      </c>
      <c r="D153" t="s">
        <v>301</v>
      </c>
      <c r="E153" t="s">
        <v>331</v>
      </c>
      <c r="F153">
        <f>IFERROR(GETPIVOTDATA("[Measures].[Suma de Gestión de organizaciones profesionales]",$A$137),0)</f>
        <v>2850</v>
      </c>
    </row>
    <row r="154" spans="1:6" x14ac:dyDescent="0.3">
      <c r="A154" s="13" t="s">
        <v>300</v>
      </c>
      <c r="B154" s="29">
        <v>2850</v>
      </c>
      <c r="D154" t="s">
        <v>300</v>
      </c>
      <c r="E154" t="s">
        <v>332</v>
      </c>
      <c r="F154">
        <f>IFERROR(GETPIVOTDATA("[Measures].[Suma de Colaboración en la gestión y la investigación]",$A$137),0)</f>
        <v>2850</v>
      </c>
    </row>
    <row r="166" spans="1:2" x14ac:dyDescent="0.3">
      <c r="A166" s="12" t="s">
        <v>141</v>
      </c>
      <c r="B166" t="s">
        <v>303</v>
      </c>
    </row>
    <row r="167" spans="1:2" x14ac:dyDescent="0.3">
      <c r="A167" s="13">
        <v>50</v>
      </c>
      <c r="B167">
        <v>500</v>
      </c>
    </row>
    <row r="168" spans="1:2" x14ac:dyDescent="0.3">
      <c r="A168" s="13">
        <v>75</v>
      </c>
      <c r="B168">
        <v>825</v>
      </c>
    </row>
    <row r="169" spans="1:2" x14ac:dyDescent="0.3">
      <c r="A169" s="13">
        <v>2500</v>
      </c>
      <c r="B169">
        <v>115000</v>
      </c>
    </row>
    <row r="170" spans="1:2" x14ac:dyDescent="0.3">
      <c r="A170" s="13" t="s">
        <v>143</v>
      </c>
      <c r="B170">
        <v>116325</v>
      </c>
    </row>
  </sheetData>
  <sheetProtection selectLockedCells="1" selectUnlockedCells="1"/>
  <pageMargins left="0.7" right="0.7" top="0.75" bottom="0.75" header="0.3" footer="0.3"/>
  <drawing r:id="rId27"/>
  <extLst>
    <ext xmlns:x14="http://schemas.microsoft.com/office/spreadsheetml/2009/9/main" uri="{A8765BA9-456A-4dab-B4F3-ACF838C121DE}">
      <x14:slicerList>
        <x14:slicer r:id="rId28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53B0E-3979-4745-9427-BCD03CE702DD}">
  <dimension ref="A1:S174"/>
  <sheetViews>
    <sheetView zoomScale="70" zoomScaleNormal="70" workbookViewId="0">
      <selection activeCell="B32" sqref="B32"/>
    </sheetView>
  </sheetViews>
  <sheetFormatPr baseColWidth="10" defaultRowHeight="14.4" x14ac:dyDescent="0.3"/>
  <cols>
    <col min="1" max="1" width="25.77734375" bestFit="1" customWidth="1"/>
    <col min="2" max="2" width="23" bestFit="1" customWidth="1"/>
    <col min="3" max="3" width="12.33203125" bestFit="1" customWidth="1"/>
    <col min="4" max="4" width="29.6640625" bestFit="1" customWidth="1"/>
    <col min="5" max="5" width="19.109375" bestFit="1" customWidth="1"/>
    <col min="6" max="6" width="11.6640625" bestFit="1" customWidth="1"/>
    <col min="7" max="7" width="14.88671875" bestFit="1" customWidth="1"/>
    <col min="8" max="8" width="37.33203125" bestFit="1" customWidth="1"/>
    <col min="9" max="9" width="16.6640625" bestFit="1" customWidth="1"/>
    <col min="10" max="10" width="10.109375" customWidth="1"/>
    <col min="11" max="11" width="19.88671875" customWidth="1"/>
    <col min="12" max="19" width="25.5546875" customWidth="1"/>
    <col min="20" max="21" width="17.88671875" customWidth="1"/>
    <col min="22" max="28" width="5.88671875" customWidth="1"/>
    <col min="29" max="29" width="89.44140625" bestFit="1" customWidth="1"/>
    <col min="30" max="30" width="124.44140625" bestFit="1" customWidth="1"/>
    <col min="31" max="31" width="63" bestFit="1" customWidth="1"/>
    <col min="32" max="32" width="86.33203125" bestFit="1" customWidth="1"/>
    <col min="33" max="33" width="67" bestFit="1" customWidth="1"/>
    <col min="34" max="34" width="160.5546875" bestFit="1" customWidth="1"/>
    <col min="35" max="35" width="28.6640625" bestFit="1" customWidth="1"/>
    <col min="36" max="36" width="93.6640625" bestFit="1" customWidth="1"/>
    <col min="37" max="37" width="42" bestFit="1" customWidth="1"/>
    <col min="38" max="38" width="73.6640625" bestFit="1" customWidth="1"/>
    <col min="39" max="39" width="94.88671875" bestFit="1" customWidth="1"/>
    <col min="40" max="40" width="129.44140625" bestFit="1" customWidth="1"/>
    <col min="41" max="41" width="88" bestFit="1" customWidth="1"/>
    <col min="42" max="42" width="66.5546875" bestFit="1" customWidth="1"/>
    <col min="43" max="43" width="50.5546875" bestFit="1" customWidth="1"/>
    <col min="44" max="44" width="42.33203125" bestFit="1" customWidth="1"/>
    <col min="45" max="45" width="173.44140625" bestFit="1" customWidth="1"/>
    <col min="46" max="46" width="157.6640625" bestFit="1" customWidth="1"/>
    <col min="47" max="47" width="134.44140625" bestFit="1" customWidth="1"/>
    <col min="48" max="48" width="111.5546875" bestFit="1" customWidth="1"/>
    <col min="49" max="49" width="81.5546875" bestFit="1" customWidth="1"/>
    <col min="50" max="50" width="107.6640625" bestFit="1" customWidth="1"/>
    <col min="51" max="51" width="43" bestFit="1" customWidth="1"/>
    <col min="52" max="52" width="153.44140625" bestFit="1" customWidth="1"/>
    <col min="53" max="53" width="108.44140625" bestFit="1" customWidth="1"/>
    <col min="54" max="54" width="46.33203125" bestFit="1" customWidth="1"/>
    <col min="55" max="55" width="67.6640625" bestFit="1" customWidth="1"/>
    <col min="56" max="56" width="108" bestFit="1" customWidth="1"/>
    <col min="57" max="57" width="53.44140625" bestFit="1" customWidth="1"/>
    <col min="58" max="58" width="148.6640625" bestFit="1" customWidth="1"/>
    <col min="59" max="59" width="19.88671875" bestFit="1" customWidth="1"/>
  </cols>
  <sheetData>
    <row r="1" spans="1:19" x14ac:dyDescent="0.3">
      <c r="A1" s="12" t="s">
        <v>144</v>
      </c>
      <c r="B1" s="12" t="s">
        <v>148</v>
      </c>
    </row>
    <row r="2" spans="1:19" x14ac:dyDescent="0.3">
      <c r="A2" s="12" t="s">
        <v>141</v>
      </c>
      <c r="L2">
        <f t="shared" ref="L2:S2" si="0">B2</f>
        <v>0</v>
      </c>
      <c r="M2">
        <f t="shared" si="0"/>
        <v>0</v>
      </c>
      <c r="N2">
        <f t="shared" si="0"/>
        <v>0</v>
      </c>
      <c r="O2">
        <f t="shared" si="0"/>
        <v>0</v>
      </c>
      <c r="P2">
        <f t="shared" si="0"/>
        <v>0</v>
      </c>
      <c r="Q2">
        <f t="shared" si="0"/>
        <v>0</v>
      </c>
      <c r="R2">
        <f t="shared" si="0"/>
        <v>0</v>
      </c>
      <c r="S2">
        <f t="shared" si="0"/>
        <v>0</v>
      </c>
    </row>
    <row r="3" spans="1:19" x14ac:dyDescent="0.3">
      <c r="K3" t="s">
        <v>34</v>
      </c>
      <c r="L3">
        <f>IFERROR(GETPIVOTDATA("[Measures].[Recuento de DEBILIDAD]",$A$1,"[Tabla1].[COMARCA]","[Tabla1].[COMARCA].&amp;[BAJO NALÓN]","[Tabla1].[DEBILIDAD]","[Tabla1].[DEBILIDAD].&amp;["&amp;K3&amp;"]"),0)</f>
        <v>0</v>
      </c>
      <c r="M3">
        <f>IFERROR(GETPIVOTDATA("[Measures].[Recuento de DEBILIDAD]",$A$1,"[Tabla1].[COMARCA]","[Tabla1].[COMARCA].&amp;[CABO PEÑAS]","[Tabla1].[DEBILIDAD]","[Tabla1].[DEBILIDAD].&amp;["&amp;K3&amp;"]"),0)</f>
        <v>0</v>
      </c>
      <c r="N3">
        <f t="shared" ref="N3:N40" si="1">IFERROR(GETPIVOTDATA("[Measures].[Recuento de DEBILIDAD]",$A$1,"[Tabla1].[COMARCA]","[Tabla1].[COMARCA].&amp;[COMARCA DE  LA SIDRA]","[Tabla1].[DEBILIDAD]","[Tabla1].[DEBILIDAD].&amp;["&amp;K3&amp;"]"),0)</f>
        <v>0</v>
      </c>
      <c r="O3">
        <f t="shared" ref="O3:O40" si="2">IFERROR(GETPIVOTDATA("[Measures].[Recuento de DEBILIDAD]",$A$1,"[Tabla1].[COMARCA]","[Tabla1].[COMARCA].&amp;[ESE-ENTRECABOS]","[Tabla1].[DEBILIDAD]","[Tabla1].[DEBILIDAD].&amp;["&amp;K3&amp;"]"),0)</f>
        <v>0</v>
      </c>
      <c r="P3">
        <f t="shared" ref="P3:P40" si="3">IFERROR(GETPIVOTDATA("[Measures].[Recuento de DEBILIDAD]",$A$1,"[Tabla1].[COMARCA]","[Tabla1].[COMARCA].&amp;[NAVIA-PORCÍA]","[Tabla1].[DEBILIDAD]","[Tabla1].[DEBILIDAD].&amp;["&amp;K3&amp;"]"),0)</f>
        <v>0</v>
      </c>
      <c r="Q3">
        <f t="shared" ref="Q3:Q40" si="4">IFERROR(GETPIVOTDATA("[Measures].[Recuento de DEBILIDAD]",$A$1,"[Tabla1].[COMARCA]","[Tabla1].[COMARCA].&amp;[ORIENTE]","[Tabla1].[DEBILIDAD]","[Tabla1].[DEBILIDAD].&amp;["&amp;K3&amp;"]"),0)</f>
        <v>0</v>
      </c>
      <c r="R3">
        <f t="shared" ref="R3:R40" si="5">IFERROR(GETPIVOTDATA("[Measures].[Recuento de DEBILIDAD]",$A$1,"[Tabla1].[COMARCA]","[Tabla1].[COMARCA].&amp;[OSCOS-EO]","[Tabla1].[DEBILIDAD]","[Tabla1].[DEBILIDAD].&amp;["&amp;K3&amp;"]"),0)</f>
        <v>0</v>
      </c>
      <c r="S3">
        <f t="shared" ref="S3:S40" si="6">SUM(L3:R3)</f>
        <v>0</v>
      </c>
    </row>
    <row r="4" spans="1:19" x14ac:dyDescent="0.3">
      <c r="K4" t="s">
        <v>18</v>
      </c>
      <c r="L4">
        <f t="shared" ref="L4:L40" si="7">IFERROR(GETPIVOTDATA("[Measures].[Recuento de DEBILIDAD]",$A$1,"[Tabla1].[COMARCA]","[Tabla1].[COMARCA].&amp;[BAJO NALÓN]","[Tabla1].[DEBILIDAD]","[Tabla1].[DEBILIDAD].&amp;["&amp;K4&amp;"]"),0)</f>
        <v>0</v>
      </c>
      <c r="M4">
        <f t="shared" ref="M4:M40" si="8">IFERROR(GETPIVOTDATA("[Measures].[Recuento de DEBILIDAD]",$A$1,"[Tabla1].[COMARCA]","[Tabla1].[COMARCA].&amp;[CABO PEÑAS]","[Tabla1].[DEBILIDAD]","[Tabla1].[DEBILIDAD].&amp;["&amp;K4&amp;"]"),0)</f>
        <v>0</v>
      </c>
      <c r="N4">
        <f t="shared" si="1"/>
        <v>0</v>
      </c>
      <c r="O4">
        <f t="shared" si="2"/>
        <v>0</v>
      </c>
      <c r="P4">
        <f t="shared" si="3"/>
        <v>0</v>
      </c>
      <c r="Q4">
        <f t="shared" si="4"/>
        <v>0</v>
      </c>
      <c r="R4">
        <f t="shared" si="5"/>
        <v>0</v>
      </c>
      <c r="S4">
        <f t="shared" si="6"/>
        <v>0</v>
      </c>
    </row>
    <row r="5" spans="1:19" x14ac:dyDescent="0.3">
      <c r="K5" t="s">
        <v>94</v>
      </c>
      <c r="L5">
        <f t="shared" si="7"/>
        <v>0</v>
      </c>
      <c r="M5">
        <f t="shared" si="8"/>
        <v>0</v>
      </c>
      <c r="N5">
        <f t="shared" si="1"/>
        <v>0</v>
      </c>
      <c r="O5">
        <f t="shared" si="2"/>
        <v>0</v>
      </c>
      <c r="P5">
        <f t="shared" si="3"/>
        <v>0</v>
      </c>
      <c r="Q5">
        <f t="shared" si="4"/>
        <v>0</v>
      </c>
      <c r="R5">
        <f t="shared" si="5"/>
        <v>0</v>
      </c>
      <c r="S5">
        <f t="shared" si="6"/>
        <v>0</v>
      </c>
    </row>
    <row r="6" spans="1:19" x14ac:dyDescent="0.3">
      <c r="K6" t="s">
        <v>38</v>
      </c>
      <c r="L6">
        <f t="shared" si="7"/>
        <v>0</v>
      </c>
      <c r="M6">
        <f t="shared" si="8"/>
        <v>0</v>
      </c>
      <c r="N6">
        <f t="shared" si="1"/>
        <v>0</v>
      </c>
      <c r="O6">
        <f t="shared" si="2"/>
        <v>0</v>
      </c>
      <c r="P6">
        <f t="shared" si="3"/>
        <v>0</v>
      </c>
      <c r="Q6">
        <f t="shared" si="4"/>
        <v>0</v>
      </c>
      <c r="R6">
        <f t="shared" si="5"/>
        <v>0</v>
      </c>
      <c r="S6">
        <f t="shared" si="6"/>
        <v>0</v>
      </c>
    </row>
    <row r="7" spans="1:19" x14ac:dyDescent="0.3">
      <c r="K7" t="s">
        <v>125</v>
      </c>
      <c r="L7">
        <f t="shared" si="7"/>
        <v>0</v>
      </c>
      <c r="M7">
        <f t="shared" si="8"/>
        <v>0</v>
      </c>
      <c r="N7">
        <f t="shared" si="1"/>
        <v>0</v>
      </c>
      <c r="O7">
        <f t="shared" si="2"/>
        <v>0</v>
      </c>
      <c r="P7">
        <f t="shared" si="3"/>
        <v>0</v>
      </c>
      <c r="Q7">
        <f t="shared" si="4"/>
        <v>0</v>
      </c>
      <c r="R7">
        <f t="shared" si="5"/>
        <v>0</v>
      </c>
      <c r="S7">
        <f t="shared" si="6"/>
        <v>0</v>
      </c>
    </row>
    <row r="8" spans="1:19" x14ac:dyDescent="0.3">
      <c r="K8" t="s">
        <v>88</v>
      </c>
      <c r="L8">
        <f t="shared" si="7"/>
        <v>0</v>
      </c>
      <c r="M8">
        <f t="shared" si="8"/>
        <v>0</v>
      </c>
      <c r="N8">
        <f t="shared" si="1"/>
        <v>0</v>
      </c>
      <c r="O8">
        <f t="shared" si="2"/>
        <v>0</v>
      </c>
      <c r="P8">
        <f t="shared" si="3"/>
        <v>0</v>
      </c>
      <c r="Q8">
        <f t="shared" si="4"/>
        <v>0</v>
      </c>
      <c r="R8">
        <f t="shared" si="5"/>
        <v>0</v>
      </c>
      <c r="S8">
        <f t="shared" si="6"/>
        <v>0</v>
      </c>
    </row>
    <row r="9" spans="1:19" x14ac:dyDescent="0.3">
      <c r="K9" t="s">
        <v>16</v>
      </c>
      <c r="L9">
        <f t="shared" si="7"/>
        <v>0</v>
      </c>
      <c r="M9">
        <f t="shared" si="8"/>
        <v>0</v>
      </c>
      <c r="N9">
        <f t="shared" si="1"/>
        <v>0</v>
      </c>
      <c r="O9">
        <f t="shared" si="2"/>
        <v>0</v>
      </c>
      <c r="P9">
        <f t="shared" si="3"/>
        <v>0</v>
      </c>
      <c r="Q9">
        <f t="shared" si="4"/>
        <v>0</v>
      </c>
      <c r="R9">
        <f t="shared" si="5"/>
        <v>0</v>
      </c>
      <c r="S9">
        <f t="shared" si="6"/>
        <v>0</v>
      </c>
    </row>
    <row r="10" spans="1:19" x14ac:dyDescent="0.3">
      <c r="K10" t="s">
        <v>47</v>
      </c>
      <c r="L10">
        <f t="shared" si="7"/>
        <v>0</v>
      </c>
      <c r="M10">
        <f t="shared" si="8"/>
        <v>0</v>
      </c>
      <c r="N10">
        <f t="shared" si="1"/>
        <v>0</v>
      </c>
      <c r="O10">
        <f t="shared" si="2"/>
        <v>0</v>
      </c>
      <c r="P10">
        <f t="shared" si="3"/>
        <v>0</v>
      </c>
      <c r="Q10">
        <f t="shared" si="4"/>
        <v>0</v>
      </c>
      <c r="R10">
        <f t="shared" si="5"/>
        <v>0</v>
      </c>
      <c r="S10">
        <f t="shared" si="6"/>
        <v>0</v>
      </c>
    </row>
    <row r="11" spans="1:19" x14ac:dyDescent="0.3">
      <c r="K11" t="s">
        <v>78</v>
      </c>
      <c r="L11">
        <f t="shared" si="7"/>
        <v>0</v>
      </c>
      <c r="M11">
        <f t="shared" si="8"/>
        <v>0</v>
      </c>
      <c r="N11">
        <f t="shared" si="1"/>
        <v>0</v>
      </c>
      <c r="O11">
        <f t="shared" si="2"/>
        <v>0</v>
      </c>
      <c r="P11">
        <f t="shared" si="3"/>
        <v>0</v>
      </c>
      <c r="Q11">
        <f t="shared" si="4"/>
        <v>0</v>
      </c>
      <c r="R11">
        <f t="shared" si="5"/>
        <v>0</v>
      </c>
      <c r="S11">
        <f t="shared" si="6"/>
        <v>0</v>
      </c>
    </row>
    <row r="12" spans="1:19" x14ac:dyDescent="0.3">
      <c r="K12" t="s">
        <v>45</v>
      </c>
      <c r="L12">
        <f t="shared" si="7"/>
        <v>0</v>
      </c>
      <c r="M12">
        <f t="shared" si="8"/>
        <v>0</v>
      </c>
      <c r="N12">
        <f t="shared" si="1"/>
        <v>0</v>
      </c>
      <c r="O12">
        <f t="shared" si="2"/>
        <v>0</v>
      </c>
      <c r="P12">
        <f t="shared" si="3"/>
        <v>0</v>
      </c>
      <c r="Q12">
        <f t="shared" si="4"/>
        <v>0</v>
      </c>
      <c r="R12">
        <f t="shared" si="5"/>
        <v>0</v>
      </c>
      <c r="S12">
        <f t="shared" si="6"/>
        <v>0</v>
      </c>
    </row>
    <row r="13" spans="1:19" x14ac:dyDescent="0.3">
      <c r="K13" t="s">
        <v>68</v>
      </c>
      <c r="L13">
        <f t="shared" si="7"/>
        <v>0</v>
      </c>
      <c r="M13">
        <f t="shared" si="8"/>
        <v>0</v>
      </c>
      <c r="N13">
        <f t="shared" si="1"/>
        <v>0</v>
      </c>
      <c r="O13">
        <f t="shared" si="2"/>
        <v>0</v>
      </c>
      <c r="P13">
        <f t="shared" si="3"/>
        <v>0</v>
      </c>
      <c r="Q13">
        <f t="shared" si="4"/>
        <v>0</v>
      </c>
      <c r="R13">
        <f t="shared" si="5"/>
        <v>0</v>
      </c>
      <c r="S13">
        <f t="shared" si="6"/>
        <v>0</v>
      </c>
    </row>
    <row r="14" spans="1:19" x14ac:dyDescent="0.3">
      <c r="K14" t="s">
        <v>99</v>
      </c>
      <c r="L14">
        <f t="shared" si="7"/>
        <v>0</v>
      </c>
      <c r="M14">
        <f t="shared" si="8"/>
        <v>0</v>
      </c>
      <c r="N14">
        <f t="shared" si="1"/>
        <v>0</v>
      </c>
      <c r="O14">
        <f t="shared" si="2"/>
        <v>0</v>
      </c>
      <c r="P14">
        <f t="shared" si="3"/>
        <v>0</v>
      </c>
      <c r="Q14">
        <f t="shared" si="4"/>
        <v>0</v>
      </c>
      <c r="R14">
        <f t="shared" si="5"/>
        <v>0</v>
      </c>
      <c r="S14">
        <f t="shared" si="6"/>
        <v>0</v>
      </c>
    </row>
    <row r="15" spans="1:19" x14ac:dyDescent="0.3">
      <c r="K15" t="s">
        <v>87</v>
      </c>
      <c r="L15">
        <f t="shared" si="7"/>
        <v>0</v>
      </c>
      <c r="M15">
        <f t="shared" si="8"/>
        <v>0</v>
      </c>
      <c r="N15">
        <f t="shared" si="1"/>
        <v>0</v>
      </c>
      <c r="O15">
        <f t="shared" si="2"/>
        <v>0</v>
      </c>
      <c r="P15">
        <f t="shared" si="3"/>
        <v>0</v>
      </c>
      <c r="Q15">
        <f t="shared" si="4"/>
        <v>0</v>
      </c>
      <c r="R15">
        <f t="shared" si="5"/>
        <v>0</v>
      </c>
      <c r="S15">
        <f t="shared" si="6"/>
        <v>0</v>
      </c>
    </row>
    <row r="16" spans="1:19" x14ac:dyDescent="0.3">
      <c r="K16" t="s">
        <v>9</v>
      </c>
      <c r="L16">
        <f t="shared" si="7"/>
        <v>0</v>
      </c>
      <c r="M16">
        <f t="shared" si="8"/>
        <v>0</v>
      </c>
      <c r="N16">
        <f t="shared" si="1"/>
        <v>0</v>
      </c>
      <c r="O16">
        <f t="shared" si="2"/>
        <v>0</v>
      </c>
      <c r="P16">
        <f t="shared" si="3"/>
        <v>0</v>
      </c>
      <c r="Q16">
        <f t="shared" si="4"/>
        <v>0</v>
      </c>
      <c r="R16">
        <f t="shared" si="5"/>
        <v>0</v>
      </c>
      <c r="S16">
        <f t="shared" si="6"/>
        <v>0</v>
      </c>
    </row>
    <row r="17" spans="11:19" x14ac:dyDescent="0.3">
      <c r="K17" t="s">
        <v>107</v>
      </c>
      <c r="L17">
        <f t="shared" si="7"/>
        <v>0</v>
      </c>
      <c r="M17">
        <f t="shared" si="8"/>
        <v>0</v>
      </c>
      <c r="N17">
        <f t="shared" si="1"/>
        <v>0</v>
      </c>
      <c r="O17">
        <f t="shared" si="2"/>
        <v>0</v>
      </c>
      <c r="P17">
        <f t="shared" si="3"/>
        <v>0</v>
      </c>
      <c r="Q17">
        <f t="shared" si="4"/>
        <v>0</v>
      </c>
      <c r="R17">
        <f t="shared" si="5"/>
        <v>0</v>
      </c>
      <c r="S17">
        <f t="shared" si="6"/>
        <v>0</v>
      </c>
    </row>
    <row r="18" spans="11:19" x14ac:dyDescent="0.3">
      <c r="K18" t="s">
        <v>115</v>
      </c>
      <c r="L18">
        <f t="shared" si="7"/>
        <v>0</v>
      </c>
      <c r="M18">
        <f t="shared" si="8"/>
        <v>0</v>
      </c>
      <c r="N18">
        <f t="shared" si="1"/>
        <v>0</v>
      </c>
      <c r="O18">
        <f t="shared" si="2"/>
        <v>0</v>
      </c>
      <c r="P18">
        <f t="shared" si="3"/>
        <v>0</v>
      </c>
      <c r="Q18">
        <f t="shared" si="4"/>
        <v>0</v>
      </c>
      <c r="R18">
        <f t="shared" si="5"/>
        <v>0</v>
      </c>
      <c r="S18">
        <f t="shared" si="6"/>
        <v>0</v>
      </c>
    </row>
    <row r="19" spans="11:19" x14ac:dyDescent="0.3">
      <c r="K19" t="s">
        <v>89</v>
      </c>
      <c r="L19">
        <f t="shared" si="7"/>
        <v>0</v>
      </c>
      <c r="M19">
        <f t="shared" si="8"/>
        <v>0</v>
      </c>
      <c r="N19">
        <f t="shared" si="1"/>
        <v>0</v>
      </c>
      <c r="O19">
        <f t="shared" si="2"/>
        <v>0</v>
      </c>
      <c r="P19">
        <f t="shared" si="3"/>
        <v>0</v>
      </c>
      <c r="Q19">
        <f t="shared" si="4"/>
        <v>0</v>
      </c>
      <c r="R19">
        <f t="shared" si="5"/>
        <v>0</v>
      </c>
      <c r="S19">
        <f t="shared" si="6"/>
        <v>0</v>
      </c>
    </row>
    <row r="20" spans="11:19" x14ac:dyDescent="0.3">
      <c r="K20" t="s">
        <v>85</v>
      </c>
      <c r="L20">
        <f t="shared" si="7"/>
        <v>0</v>
      </c>
      <c r="M20">
        <f t="shared" si="8"/>
        <v>0</v>
      </c>
      <c r="N20">
        <f t="shared" si="1"/>
        <v>0</v>
      </c>
      <c r="O20">
        <f t="shared" si="2"/>
        <v>0</v>
      </c>
      <c r="P20">
        <f t="shared" si="3"/>
        <v>0</v>
      </c>
      <c r="Q20">
        <f t="shared" si="4"/>
        <v>0</v>
      </c>
      <c r="R20">
        <f t="shared" si="5"/>
        <v>0</v>
      </c>
      <c r="S20">
        <f t="shared" si="6"/>
        <v>0</v>
      </c>
    </row>
    <row r="21" spans="11:19" x14ac:dyDescent="0.3">
      <c r="K21" t="s">
        <v>130</v>
      </c>
      <c r="L21">
        <f t="shared" si="7"/>
        <v>0</v>
      </c>
      <c r="M21">
        <f t="shared" si="8"/>
        <v>0</v>
      </c>
      <c r="N21">
        <f t="shared" si="1"/>
        <v>0</v>
      </c>
      <c r="O21">
        <f t="shared" si="2"/>
        <v>0</v>
      </c>
      <c r="P21">
        <f t="shared" si="3"/>
        <v>0</v>
      </c>
      <c r="Q21">
        <f t="shared" si="4"/>
        <v>0</v>
      </c>
      <c r="R21">
        <f t="shared" si="5"/>
        <v>0</v>
      </c>
      <c r="S21">
        <f t="shared" si="6"/>
        <v>0</v>
      </c>
    </row>
    <row r="22" spans="11:19" x14ac:dyDescent="0.3">
      <c r="K22" t="s">
        <v>127</v>
      </c>
      <c r="L22">
        <f t="shared" si="7"/>
        <v>0</v>
      </c>
      <c r="M22">
        <f t="shared" si="8"/>
        <v>0</v>
      </c>
      <c r="N22">
        <f t="shared" si="1"/>
        <v>0</v>
      </c>
      <c r="O22">
        <f t="shared" si="2"/>
        <v>0</v>
      </c>
      <c r="P22">
        <f t="shared" si="3"/>
        <v>0</v>
      </c>
      <c r="Q22">
        <f t="shared" si="4"/>
        <v>0</v>
      </c>
      <c r="R22">
        <f t="shared" si="5"/>
        <v>0</v>
      </c>
      <c r="S22">
        <f t="shared" si="6"/>
        <v>0</v>
      </c>
    </row>
    <row r="23" spans="11:19" x14ac:dyDescent="0.3">
      <c r="K23" t="s">
        <v>84</v>
      </c>
      <c r="L23">
        <f t="shared" si="7"/>
        <v>0</v>
      </c>
      <c r="M23">
        <f t="shared" si="8"/>
        <v>0</v>
      </c>
      <c r="N23">
        <f t="shared" si="1"/>
        <v>0</v>
      </c>
      <c r="O23">
        <f t="shared" si="2"/>
        <v>0</v>
      </c>
      <c r="P23">
        <f t="shared" si="3"/>
        <v>0</v>
      </c>
      <c r="Q23">
        <f t="shared" si="4"/>
        <v>0</v>
      </c>
      <c r="R23">
        <f t="shared" si="5"/>
        <v>0</v>
      </c>
      <c r="S23">
        <f t="shared" si="6"/>
        <v>0</v>
      </c>
    </row>
    <row r="24" spans="11:19" x14ac:dyDescent="0.3">
      <c r="K24" t="s">
        <v>91</v>
      </c>
      <c r="L24">
        <f t="shared" si="7"/>
        <v>0</v>
      </c>
      <c r="M24">
        <f t="shared" si="8"/>
        <v>0</v>
      </c>
      <c r="N24">
        <f t="shared" si="1"/>
        <v>0</v>
      </c>
      <c r="O24">
        <f t="shared" si="2"/>
        <v>0</v>
      </c>
      <c r="P24">
        <f t="shared" si="3"/>
        <v>0</v>
      </c>
      <c r="Q24">
        <f t="shared" si="4"/>
        <v>0</v>
      </c>
      <c r="R24">
        <f t="shared" si="5"/>
        <v>0</v>
      </c>
      <c r="S24">
        <f t="shared" si="6"/>
        <v>0</v>
      </c>
    </row>
    <row r="25" spans="11:19" x14ac:dyDescent="0.3">
      <c r="K25" t="s">
        <v>22</v>
      </c>
      <c r="L25">
        <f t="shared" si="7"/>
        <v>0</v>
      </c>
      <c r="M25">
        <f t="shared" si="8"/>
        <v>0</v>
      </c>
      <c r="N25">
        <f t="shared" si="1"/>
        <v>0</v>
      </c>
      <c r="O25">
        <f t="shared" si="2"/>
        <v>0</v>
      </c>
      <c r="P25">
        <f t="shared" si="3"/>
        <v>0</v>
      </c>
      <c r="Q25">
        <f t="shared" si="4"/>
        <v>0</v>
      </c>
      <c r="R25">
        <f t="shared" si="5"/>
        <v>0</v>
      </c>
      <c r="S25">
        <f t="shared" si="6"/>
        <v>0</v>
      </c>
    </row>
    <row r="26" spans="11:19" x14ac:dyDescent="0.3">
      <c r="K26" t="s">
        <v>149</v>
      </c>
      <c r="L26">
        <f t="shared" si="7"/>
        <v>0</v>
      </c>
      <c r="M26">
        <f t="shared" si="8"/>
        <v>0</v>
      </c>
      <c r="N26">
        <f t="shared" si="1"/>
        <v>0</v>
      </c>
      <c r="O26">
        <f t="shared" si="2"/>
        <v>0</v>
      </c>
      <c r="P26">
        <f t="shared" si="3"/>
        <v>0</v>
      </c>
      <c r="Q26">
        <f t="shared" si="4"/>
        <v>0</v>
      </c>
      <c r="R26">
        <f t="shared" si="5"/>
        <v>0</v>
      </c>
      <c r="S26">
        <f t="shared" si="6"/>
        <v>0</v>
      </c>
    </row>
    <row r="27" spans="11:19" x14ac:dyDescent="0.3">
      <c r="K27" t="s">
        <v>93</v>
      </c>
      <c r="L27">
        <f t="shared" si="7"/>
        <v>0</v>
      </c>
      <c r="M27">
        <f t="shared" si="8"/>
        <v>0</v>
      </c>
      <c r="N27">
        <f t="shared" si="1"/>
        <v>0</v>
      </c>
      <c r="O27">
        <f t="shared" si="2"/>
        <v>0</v>
      </c>
      <c r="P27">
        <f t="shared" si="3"/>
        <v>0</v>
      </c>
      <c r="Q27">
        <f t="shared" si="4"/>
        <v>0</v>
      </c>
      <c r="R27">
        <f t="shared" si="5"/>
        <v>0</v>
      </c>
      <c r="S27">
        <f t="shared" si="6"/>
        <v>0</v>
      </c>
    </row>
    <row r="28" spans="11:19" x14ac:dyDescent="0.3">
      <c r="K28" t="s">
        <v>1</v>
      </c>
      <c r="L28">
        <f t="shared" si="7"/>
        <v>0</v>
      </c>
      <c r="M28">
        <f t="shared" si="8"/>
        <v>0</v>
      </c>
      <c r="N28">
        <f t="shared" si="1"/>
        <v>0</v>
      </c>
      <c r="O28">
        <f t="shared" si="2"/>
        <v>0</v>
      </c>
      <c r="P28">
        <f t="shared" si="3"/>
        <v>0</v>
      </c>
      <c r="Q28">
        <f t="shared" si="4"/>
        <v>0</v>
      </c>
      <c r="R28">
        <f t="shared" si="5"/>
        <v>0</v>
      </c>
      <c r="S28">
        <f t="shared" si="6"/>
        <v>0</v>
      </c>
    </row>
    <row r="29" spans="11:19" x14ac:dyDescent="0.3">
      <c r="K29" t="s">
        <v>82</v>
      </c>
      <c r="L29">
        <f t="shared" si="7"/>
        <v>0</v>
      </c>
      <c r="M29">
        <f t="shared" si="8"/>
        <v>0</v>
      </c>
      <c r="N29">
        <f t="shared" si="1"/>
        <v>0</v>
      </c>
      <c r="O29">
        <f t="shared" si="2"/>
        <v>0</v>
      </c>
      <c r="P29">
        <f t="shared" si="3"/>
        <v>0</v>
      </c>
      <c r="Q29">
        <f t="shared" si="4"/>
        <v>0</v>
      </c>
      <c r="R29">
        <f t="shared" si="5"/>
        <v>0</v>
      </c>
      <c r="S29">
        <f t="shared" si="6"/>
        <v>0</v>
      </c>
    </row>
    <row r="30" spans="11:19" x14ac:dyDescent="0.3">
      <c r="K30" t="s">
        <v>31</v>
      </c>
      <c r="L30">
        <f t="shared" si="7"/>
        <v>0</v>
      </c>
      <c r="M30">
        <f t="shared" si="8"/>
        <v>0</v>
      </c>
      <c r="N30">
        <f t="shared" si="1"/>
        <v>0</v>
      </c>
      <c r="O30">
        <f t="shared" si="2"/>
        <v>0</v>
      </c>
      <c r="P30">
        <f t="shared" si="3"/>
        <v>0</v>
      </c>
      <c r="Q30">
        <f t="shared" si="4"/>
        <v>0</v>
      </c>
      <c r="R30">
        <f t="shared" si="5"/>
        <v>0</v>
      </c>
      <c r="S30">
        <f t="shared" si="6"/>
        <v>0</v>
      </c>
    </row>
    <row r="31" spans="11:19" x14ac:dyDescent="0.3">
      <c r="K31" t="s">
        <v>114</v>
      </c>
      <c r="L31">
        <f t="shared" si="7"/>
        <v>0</v>
      </c>
      <c r="M31">
        <f t="shared" si="8"/>
        <v>0</v>
      </c>
      <c r="N31">
        <f t="shared" si="1"/>
        <v>0</v>
      </c>
      <c r="O31">
        <f t="shared" si="2"/>
        <v>0</v>
      </c>
      <c r="P31">
        <f t="shared" si="3"/>
        <v>0</v>
      </c>
      <c r="Q31">
        <f t="shared" si="4"/>
        <v>0</v>
      </c>
      <c r="R31">
        <f t="shared" si="5"/>
        <v>0</v>
      </c>
      <c r="S31">
        <f t="shared" si="6"/>
        <v>0</v>
      </c>
    </row>
    <row r="32" spans="11:19" x14ac:dyDescent="0.3">
      <c r="K32" t="s">
        <v>70</v>
      </c>
      <c r="L32">
        <f t="shared" si="7"/>
        <v>0</v>
      </c>
      <c r="M32">
        <f t="shared" si="8"/>
        <v>0</v>
      </c>
      <c r="N32">
        <f t="shared" si="1"/>
        <v>0</v>
      </c>
      <c r="O32">
        <f t="shared" si="2"/>
        <v>0</v>
      </c>
      <c r="P32">
        <f t="shared" si="3"/>
        <v>0</v>
      </c>
      <c r="Q32">
        <f t="shared" si="4"/>
        <v>0</v>
      </c>
      <c r="R32">
        <f t="shared" si="5"/>
        <v>0</v>
      </c>
      <c r="S32">
        <f t="shared" si="6"/>
        <v>0</v>
      </c>
    </row>
    <row r="33" spans="1:19" x14ac:dyDescent="0.3">
      <c r="K33" t="s">
        <v>49</v>
      </c>
      <c r="L33">
        <f t="shared" si="7"/>
        <v>0</v>
      </c>
      <c r="M33">
        <f t="shared" si="8"/>
        <v>0</v>
      </c>
      <c r="N33">
        <f t="shared" si="1"/>
        <v>0</v>
      </c>
      <c r="O33">
        <f t="shared" si="2"/>
        <v>0</v>
      </c>
      <c r="P33">
        <f t="shared" si="3"/>
        <v>0</v>
      </c>
      <c r="Q33">
        <f t="shared" si="4"/>
        <v>0</v>
      </c>
      <c r="R33">
        <f t="shared" si="5"/>
        <v>0</v>
      </c>
      <c r="S33">
        <f t="shared" si="6"/>
        <v>0</v>
      </c>
    </row>
    <row r="34" spans="1:19" x14ac:dyDescent="0.3">
      <c r="K34" t="s">
        <v>25</v>
      </c>
      <c r="L34">
        <f t="shared" si="7"/>
        <v>0</v>
      </c>
      <c r="M34">
        <f t="shared" si="8"/>
        <v>0</v>
      </c>
      <c r="N34">
        <f t="shared" si="1"/>
        <v>0</v>
      </c>
      <c r="O34">
        <f t="shared" si="2"/>
        <v>0</v>
      </c>
      <c r="P34">
        <f t="shared" si="3"/>
        <v>0</v>
      </c>
      <c r="Q34">
        <f t="shared" si="4"/>
        <v>0</v>
      </c>
      <c r="R34">
        <f t="shared" si="5"/>
        <v>0</v>
      </c>
      <c r="S34">
        <f t="shared" si="6"/>
        <v>0</v>
      </c>
    </row>
    <row r="35" spans="1:19" x14ac:dyDescent="0.3">
      <c r="K35" t="s">
        <v>5</v>
      </c>
      <c r="L35">
        <f t="shared" si="7"/>
        <v>0</v>
      </c>
      <c r="M35">
        <f t="shared" si="8"/>
        <v>0</v>
      </c>
      <c r="N35">
        <f t="shared" si="1"/>
        <v>0</v>
      </c>
      <c r="O35">
        <f t="shared" si="2"/>
        <v>0</v>
      </c>
      <c r="P35">
        <f t="shared" si="3"/>
        <v>0</v>
      </c>
      <c r="Q35">
        <f t="shared" si="4"/>
        <v>0</v>
      </c>
      <c r="R35">
        <f t="shared" si="5"/>
        <v>0</v>
      </c>
      <c r="S35">
        <f t="shared" si="6"/>
        <v>0</v>
      </c>
    </row>
    <row r="36" spans="1:19" x14ac:dyDescent="0.3">
      <c r="K36" t="s">
        <v>59</v>
      </c>
      <c r="L36">
        <f t="shared" si="7"/>
        <v>0</v>
      </c>
      <c r="M36">
        <f t="shared" si="8"/>
        <v>0</v>
      </c>
      <c r="N36">
        <f t="shared" si="1"/>
        <v>0</v>
      </c>
      <c r="O36">
        <f t="shared" si="2"/>
        <v>0</v>
      </c>
      <c r="P36">
        <f t="shared" si="3"/>
        <v>0</v>
      </c>
      <c r="Q36">
        <f t="shared" si="4"/>
        <v>0</v>
      </c>
      <c r="R36">
        <f t="shared" si="5"/>
        <v>0</v>
      </c>
      <c r="S36">
        <f t="shared" si="6"/>
        <v>0</v>
      </c>
    </row>
    <row r="37" spans="1:19" x14ac:dyDescent="0.3">
      <c r="K37" t="s">
        <v>66</v>
      </c>
      <c r="L37">
        <f t="shared" si="7"/>
        <v>0</v>
      </c>
      <c r="M37">
        <f t="shared" si="8"/>
        <v>0</v>
      </c>
      <c r="N37">
        <f t="shared" si="1"/>
        <v>0</v>
      </c>
      <c r="O37">
        <f t="shared" si="2"/>
        <v>0</v>
      </c>
      <c r="P37">
        <f t="shared" si="3"/>
        <v>0</v>
      </c>
      <c r="Q37">
        <f t="shared" si="4"/>
        <v>0</v>
      </c>
      <c r="R37">
        <f t="shared" si="5"/>
        <v>0</v>
      </c>
      <c r="S37">
        <f t="shared" si="6"/>
        <v>0</v>
      </c>
    </row>
    <row r="38" spans="1:19" x14ac:dyDescent="0.3">
      <c r="K38" t="s">
        <v>28</v>
      </c>
      <c r="L38">
        <f t="shared" si="7"/>
        <v>0</v>
      </c>
      <c r="M38">
        <f t="shared" si="8"/>
        <v>0</v>
      </c>
      <c r="N38">
        <f t="shared" si="1"/>
        <v>0</v>
      </c>
      <c r="O38">
        <f t="shared" si="2"/>
        <v>0</v>
      </c>
      <c r="P38">
        <f t="shared" si="3"/>
        <v>0</v>
      </c>
      <c r="Q38">
        <f t="shared" si="4"/>
        <v>0</v>
      </c>
      <c r="R38">
        <f t="shared" si="5"/>
        <v>0</v>
      </c>
      <c r="S38">
        <f t="shared" si="6"/>
        <v>0</v>
      </c>
    </row>
    <row r="39" spans="1:19" x14ac:dyDescent="0.3">
      <c r="K39" t="s">
        <v>51</v>
      </c>
      <c r="L39">
        <f t="shared" si="7"/>
        <v>0</v>
      </c>
      <c r="M39">
        <f t="shared" si="8"/>
        <v>0</v>
      </c>
      <c r="N39">
        <f t="shared" si="1"/>
        <v>0</v>
      </c>
      <c r="O39">
        <f t="shared" si="2"/>
        <v>0</v>
      </c>
      <c r="P39">
        <f t="shared" si="3"/>
        <v>0</v>
      </c>
      <c r="Q39">
        <f t="shared" si="4"/>
        <v>0</v>
      </c>
      <c r="R39">
        <f t="shared" si="5"/>
        <v>0</v>
      </c>
      <c r="S39">
        <f t="shared" si="6"/>
        <v>0</v>
      </c>
    </row>
    <row r="40" spans="1:19" x14ac:dyDescent="0.3">
      <c r="K40" t="s">
        <v>41</v>
      </c>
      <c r="L40">
        <f t="shared" si="7"/>
        <v>0</v>
      </c>
      <c r="M40">
        <f t="shared" si="8"/>
        <v>0</v>
      </c>
      <c r="N40">
        <f t="shared" si="1"/>
        <v>0</v>
      </c>
      <c r="O40">
        <f t="shared" si="2"/>
        <v>0</v>
      </c>
      <c r="P40">
        <f t="shared" si="3"/>
        <v>0</v>
      </c>
      <c r="Q40">
        <f t="shared" si="4"/>
        <v>0</v>
      </c>
      <c r="R40">
        <f t="shared" si="5"/>
        <v>0</v>
      </c>
      <c r="S40">
        <f t="shared" si="6"/>
        <v>0</v>
      </c>
    </row>
    <row r="41" spans="1:19" x14ac:dyDescent="0.3">
      <c r="K41" t="s">
        <v>143</v>
      </c>
      <c r="L41">
        <f>SUM(L3:L40)</f>
        <v>0</v>
      </c>
      <c r="M41">
        <f>SUM(M3:M40)</f>
        <v>0</v>
      </c>
      <c r="N41">
        <f t="shared" ref="N41:S41" si="9">SUM(N3:N40)</f>
        <v>0</v>
      </c>
      <c r="O41">
        <f t="shared" si="9"/>
        <v>0</v>
      </c>
      <c r="P41">
        <f t="shared" si="9"/>
        <v>0</v>
      </c>
      <c r="Q41">
        <f t="shared" si="9"/>
        <v>0</v>
      </c>
      <c r="R41">
        <f t="shared" si="9"/>
        <v>0</v>
      </c>
      <c r="S41">
        <f t="shared" si="9"/>
        <v>0</v>
      </c>
    </row>
    <row r="44" spans="1:19" x14ac:dyDescent="0.3">
      <c r="A44" s="12" t="s">
        <v>145</v>
      </c>
      <c r="B44" s="12" t="s">
        <v>148</v>
      </c>
    </row>
    <row r="45" spans="1:19" x14ac:dyDescent="0.3">
      <c r="A45" s="12" t="s">
        <v>141</v>
      </c>
    </row>
    <row r="46" spans="1:19" x14ac:dyDescent="0.3">
      <c r="K46" t="s">
        <v>34</v>
      </c>
      <c r="L46">
        <f>IFERROR(GETPIVOTDATA("[Measures].[Recuento de AMENAZA]",$A$44,"[Tabla1].[COMARCA]","[Tabla1].[COMARCA].&amp;[BAJO NALÓN]","[Tabla1].[AMENAZA]","[Tabla1].[AMENAZA].&amp;["&amp;K46&amp;"]"),0)</f>
        <v>0</v>
      </c>
      <c r="M46">
        <f>IFERROR(GETPIVOTDATA("[Measures].[Recuento de AMENAZA]",$A$44,"[Tabla1].[COMARCA]","[Tabla1].[COMARCA].&amp;[CABO PEÑAS]","[Tabla1].[AMENAZA]","[Tabla1].[AMENAZA].&amp;["&amp;K46&amp;"]"),0)</f>
        <v>0</v>
      </c>
      <c r="N46">
        <f>IFERROR(GETPIVOTDATA("[Measures].[Recuento de AMENAZA]",$A$44,"[Tabla1].[COMARCA]","[Tabla1].[COMARCA].&amp;[COMARCA DE  LA SIDRA]","[Tabla1].[AMENAZA]","[Tabla1].[AMENAZA].&amp;["&amp;K46&amp;"]"),0)</f>
        <v>0</v>
      </c>
      <c r="O46">
        <f>IFERROR(GETPIVOTDATA("[Measures].[Recuento de AMENAZA]",$A$44,"[Tabla1].[COMARCA]","[Tabla1].[COMARCA].&amp;[ESE-ENTRECABOS]","[Tabla1].[AMENAZA]","[Tabla1].[AMENAZA].&amp;["&amp;K46&amp;"]"),0)</f>
        <v>0</v>
      </c>
      <c r="P46">
        <f>IFERROR(GETPIVOTDATA("[Measures].[Recuento de AMENAZA]",$A$44,"[Tabla1].[COMARCA]","[Tabla1].[COMARCA].&amp;[NAVIA-PORCÍA]","[Tabla1].[AMENAZA]","[Tabla1].[AMENAZA].&amp;["&amp;K46&amp;"]"),0)</f>
        <v>0</v>
      </c>
      <c r="Q46">
        <f>IFERROR(GETPIVOTDATA("[Measures].[Recuento de AMENAZA]",$A$44,"[Tabla1].[COMARCA]","[Tabla1].[COMARCA].&amp;[ORIENTE]","[Tabla1].[AMENAZA]","[Tabla1].[AMENAZA].&amp;["&amp;K46&amp;"]"),0)</f>
        <v>0</v>
      </c>
      <c r="R46">
        <f>IFERROR(GETPIVOTDATA("[Measures].[Recuento de AMENAZA]",$A$44,"[Tabla1].[COMARCA]","[Tabla1].[COMARCA].&amp;[OSCOS-EO]","[Tabla1].[AMENAZA]","[Tabla1].[AMENAZA].&amp;["&amp;K46&amp;"]"),0)</f>
        <v>0</v>
      </c>
      <c r="S46">
        <f>SUM(L46:R46)</f>
        <v>0</v>
      </c>
    </row>
    <row r="47" spans="1:19" x14ac:dyDescent="0.3">
      <c r="K47" t="s">
        <v>2</v>
      </c>
      <c r="L47">
        <f t="shared" ref="L47:L102" si="10">IFERROR(GETPIVOTDATA("[Measures].[Recuento de AMENAZA]",$A$44,"[Tabla1].[COMARCA]","[Tabla1].[COMARCA].&amp;[BAJO NALÓN]","[Tabla1].[AMENAZA]","[Tabla1].[AMENAZA].&amp;["&amp;K47&amp;"]"),0)</f>
        <v>0</v>
      </c>
      <c r="M47">
        <f t="shared" ref="M47:M102" si="11">IFERROR(GETPIVOTDATA("[Measures].[Recuento de AMENAZA]",$A$44,"[Tabla1].[COMARCA]","[Tabla1].[COMARCA].&amp;[CABO PEÑAS]","[Tabla1].[AMENAZA]","[Tabla1].[AMENAZA].&amp;["&amp;K47&amp;"]"),0)</f>
        <v>0</v>
      </c>
      <c r="N47">
        <f t="shared" ref="N47:N102" si="12">IFERROR(GETPIVOTDATA("[Measures].[Recuento de AMENAZA]",$A$44,"[Tabla1].[COMARCA]","[Tabla1].[COMARCA].&amp;[COMARCA DE  LA SIDRA]","[Tabla1].[AMENAZA]","[Tabla1].[AMENAZA].&amp;["&amp;K47&amp;"]"),0)</f>
        <v>0</v>
      </c>
      <c r="O47">
        <f t="shared" ref="O47:O102" si="13">IFERROR(GETPIVOTDATA("[Measures].[Recuento de AMENAZA]",$A$44,"[Tabla1].[COMARCA]","[Tabla1].[COMARCA].&amp;[ESE-ENTRECABOS]","[Tabla1].[AMENAZA]","[Tabla1].[AMENAZA].&amp;["&amp;K47&amp;"]"),0)</f>
        <v>0</v>
      </c>
      <c r="P47">
        <f t="shared" ref="P47:P102" si="14">IFERROR(GETPIVOTDATA("[Measures].[Recuento de AMENAZA]",$A$44,"[Tabla1].[COMARCA]","[Tabla1].[COMARCA].&amp;[NAVIA-PORCÍA]","[Tabla1].[AMENAZA]","[Tabla1].[AMENAZA].&amp;["&amp;K47&amp;"]"),0)</f>
        <v>0</v>
      </c>
      <c r="Q47">
        <f t="shared" ref="Q47:Q102" si="15">IFERROR(GETPIVOTDATA("[Measures].[Recuento de AMENAZA]",$A$44,"[Tabla1].[COMARCA]","[Tabla1].[COMARCA].&amp;[ORIENTE]","[Tabla1].[AMENAZA]","[Tabla1].[AMENAZA].&amp;["&amp;K47&amp;"]"),0)</f>
        <v>0</v>
      </c>
      <c r="R47">
        <f t="shared" ref="R47:R102" si="16">IFERROR(GETPIVOTDATA("[Measures].[Recuento de AMENAZA]",$A$44,"[Tabla1].[COMARCA]","[Tabla1].[COMARCA].&amp;[OSCOS-EO]","[Tabla1].[AMENAZA]","[Tabla1].[AMENAZA].&amp;["&amp;K47&amp;"]"),0)</f>
        <v>0</v>
      </c>
      <c r="S47">
        <f t="shared" ref="S47:S102" si="17">SUM(L47:R47)</f>
        <v>0</v>
      </c>
    </row>
    <row r="48" spans="1:19" x14ac:dyDescent="0.3">
      <c r="K48" t="s">
        <v>18</v>
      </c>
      <c r="L48">
        <f t="shared" si="10"/>
        <v>0</v>
      </c>
      <c r="M48">
        <f t="shared" si="11"/>
        <v>0</v>
      </c>
      <c r="N48">
        <f t="shared" si="12"/>
        <v>0</v>
      </c>
      <c r="O48">
        <f t="shared" si="13"/>
        <v>0</v>
      </c>
      <c r="P48">
        <f t="shared" si="14"/>
        <v>0</v>
      </c>
      <c r="Q48">
        <f t="shared" si="15"/>
        <v>0</v>
      </c>
      <c r="R48">
        <f t="shared" si="16"/>
        <v>0</v>
      </c>
      <c r="S48">
        <f t="shared" si="17"/>
        <v>0</v>
      </c>
    </row>
    <row r="49" spans="11:19" x14ac:dyDescent="0.3">
      <c r="K49" t="s">
        <v>133</v>
      </c>
      <c r="L49">
        <f t="shared" si="10"/>
        <v>0</v>
      </c>
      <c r="M49">
        <f t="shared" si="11"/>
        <v>0</v>
      </c>
      <c r="N49">
        <f t="shared" si="12"/>
        <v>0</v>
      </c>
      <c r="O49">
        <f t="shared" si="13"/>
        <v>0</v>
      </c>
      <c r="P49">
        <f t="shared" si="14"/>
        <v>0</v>
      </c>
      <c r="Q49">
        <f t="shared" si="15"/>
        <v>0</v>
      </c>
      <c r="R49">
        <f t="shared" si="16"/>
        <v>0</v>
      </c>
      <c r="S49">
        <f t="shared" si="17"/>
        <v>0</v>
      </c>
    </row>
    <row r="50" spans="11:19" x14ac:dyDescent="0.3">
      <c r="K50" t="s">
        <v>6</v>
      </c>
      <c r="L50">
        <f t="shared" si="10"/>
        <v>0</v>
      </c>
      <c r="M50">
        <f t="shared" si="11"/>
        <v>0</v>
      </c>
      <c r="N50">
        <f t="shared" si="12"/>
        <v>0</v>
      </c>
      <c r="O50">
        <f t="shared" si="13"/>
        <v>0</v>
      </c>
      <c r="P50">
        <f t="shared" si="14"/>
        <v>0</v>
      </c>
      <c r="Q50">
        <f t="shared" si="15"/>
        <v>0</v>
      </c>
      <c r="R50">
        <f t="shared" si="16"/>
        <v>0</v>
      </c>
      <c r="S50">
        <f t="shared" si="17"/>
        <v>0</v>
      </c>
    </row>
    <row r="51" spans="11:19" x14ac:dyDescent="0.3">
      <c r="K51" t="s">
        <v>88</v>
      </c>
      <c r="L51">
        <f t="shared" si="10"/>
        <v>0</v>
      </c>
      <c r="M51">
        <f t="shared" si="11"/>
        <v>0</v>
      </c>
      <c r="N51">
        <f t="shared" si="12"/>
        <v>0</v>
      </c>
      <c r="O51">
        <f t="shared" si="13"/>
        <v>0</v>
      </c>
      <c r="P51">
        <f t="shared" si="14"/>
        <v>0</v>
      </c>
      <c r="Q51">
        <f t="shared" si="15"/>
        <v>0</v>
      </c>
      <c r="R51">
        <f t="shared" si="16"/>
        <v>0</v>
      </c>
      <c r="S51">
        <f t="shared" si="17"/>
        <v>0</v>
      </c>
    </row>
    <row r="52" spans="11:19" x14ac:dyDescent="0.3">
      <c r="K52" t="s">
        <v>10</v>
      </c>
      <c r="L52">
        <f t="shared" si="10"/>
        <v>0</v>
      </c>
      <c r="M52">
        <f t="shared" si="11"/>
        <v>0</v>
      </c>
      <c r="N52">
        <f t="shared" si="12"/>
        <v>0</v>
      </c>
      <c r="O52">
        <f t="shared" si="13"/>
        <v>0</v>
      </c>
      <c r="P52">
        <f t="shared" si="14"/>
        <v>0</v>
      </c>
      <c r="Q52">
        <f t="shared" si="15"/>
        <v>0</v>
      </c>
      <c r="R52">
        <f t="shared" si="16"/>
        <v>0</v>
      </c>
      <c r="S52">
        <f t="shared" si="17"/>
        <v>0</v>
      </c>
    </row>
    <row r="53" spans="11:19" x14ac:dyDescent="0.3">
      <c r="K53" t="s">
        <v>129</v>
      </c>
      <c r="L53">
        <f t="shared" si="10"/>
        <v>0</v>
      </c>
      <c r="M53">
        <f t="shared" si="11"/>
        <v>0</v>
      </c>
      <c r="N53">
        <f t="shared" si="12"/>
        <v>0</v>
      </c>
      <c r="O53">
        <f t="shared" si="13"/>
        <v>0</v>
      </c>
      <c r="P53">
        <f t="shared" si="14"/>
        <v>0</v>
      </c>
      <c r="Q53">
        <f t="shared" si="15"/>
        <v>0</v>
      </c>
      <c r="R53">
        <f t="shared" si="16"/>
        <v>0</v>
      </c>
      <c r="S53">
        <f t="shared" si="17"/>
        <v>0</v>
      </c>
    </row>
    <row r="54" spans="11:19" x14ac:dyDescent="0.3">
      <c r="K54" t="s">
        <v>13</v>
      </c>
      <c r="L54">
        <f t="shared" si="10"/>
        <v>0</v>
      </c>
      <c r="M54">
        <f t="shared" si="11"/>
        <v>0</v>
      </c>
      <c r="N54">
        <f t="shared" si="12"/>
        <v>0</v>
      </c>
      <c r="O54">
        <f t="shared" si="13"/>
        <v>0</v>
      </c>
      <c r="P54">
        <f t="shared" si="14"/>
        <v>0</v>
      </c>
      <c r="Q54">
        <f t="shared" si="15"/>
        <v>0</v>
      </c>
      <c r="R54">
        <f t="shared" si="16"/>
        <v>0</v>
      </c>
      <c r="S54">
        <f t="shared" si="17"/>
        <v>0</v>
      </c>
    </row>
    <row r="55" spans="11:19" x14ac:dyDescent="0.3">
      <c r="K55" t="s">
        <v>92</v>
      </c>
      <c r="L55">
        <f t="shared" si="10"/>
        <v>0</v>
      </c>
      <c r="M55">
        <f t="shared" si="11"/>
        <v>0</v>
      </c>
      <c r="N55">
        <f t="shared" si="12"/>
        <v>0</v>
      </c>
      <c r="O55">
        <f t="shared" si="13"/>
        <v>0</v>
      </c>
      <c r="P55">
        <f t="shared" si="14"/>
        <v>0</v>
      </c>
      <c r="Q55">
        <f t="shared" si="15"/>
        <v>0</v>
      </c>
      <c r="R55">
        <f t="shared" si="16"/>
        <v>0</v>
      </c>
      <c r="S55">
        <f t="shared" si="17"/>
        <v>0</v>
      </c>
    </row>
    <row r="56" spans="11:19" x14ac:dyDescent="0.3">
      <c r="K56" t="s">
        <v>16</v>
      </c>
      <c r="L56">
        <f t="shared" si="10"/>
        <v>0</v>
      </c>
      <c r="M56">
        <f t="shared" si="11"/>
        <v>0</v>
      </c>
      <c r="N56">
        <f t="shared" si="12"/>
        <v>0</v>
      </c>
      <c r="O56">
        <f t="shared" si="13"/>
        <v>0</v>
      </c>
      <c r="P56">
        <f t="shared" si="14"/>
        <v>0</v>
      </c>
      <c r="Q56">
        <f t="shared" si="15"/>
        <v>0</v>
      </c>
      <c r="R56">
        <f t="shared" si="16"/>
        <v>0</v>
      </c>
      <c r="S56">
        <f t="shared" si="17"/>
        <v>0</v>
      </c>
    </row>
    <row r="57" spans="11:19" x14ac:dyDescent="0.3">
      <c r="K57" t="s">
        <v>19</v>
      </c>
      <c r="L57">
        <f t="shared" si="10"/>
        <v>0</v>
      </c>
      <c r="M57">
        <f t="shared" si="11"/>
        <v>0</v>
      </c>
      <c r="N57">
        <f t="shared" si="12"/>
        <v>0</v>
      </c>
      <c r="O57">
        <f t="shared" si="13"/>
        <v>0</v>
      </c>
      <c r="P57">
        <f t="shared" si="14"/>
        <v>0</v>
      </c>
      <c r="Q57">
        <f t="shared" si="15"/>
        <v>0</v>
      </c>
      <c r="R57">
        <f t="shared" si="16"/>
        <v>0</v>
      </c>
      <c r="S57">
        <f t="shared" si="17"/>
        <v>0</v>
      </c>
    </row>
    <row r="58" spans="11:19" x14ac:dyDescent="0.3">
      <c r="K58" t="s">
        <v>23</v>
      </c>
      <c r="L58">
        <f t="shared" si="10"/>
        <v>0</v>
      </c>
      <c r="M58">
        <f t="shared" si="11"/>
        <v>0</v>
      </c>
      <c r="N58">
        <f t="shared" si="12"/>
        <v>0</v>
      </c>
      <c r="O58">
        <f t="shared" si="13"/>
        <v>0</v>
      </c>
      <c r="P58">
        <f t="shared" si="14"/>
        <v>0</v>
      </c>
      <c r="Q58">
        <f t="shared" si="15"/>
        <v>0</v>
      </c>
      <c r="R58">
        <f t="shared" si="16"/>
        <v>0</v>
      </c>
      <c r="S58">
        <f t="shared" si="17"/>
        <v>0</v>
      </c>
    </row>
    <row r="59" spans="11:19" x14ac:dyDescent="0.3">
      <c r="K59" t="s">
        <v>97</v>
      </c>
      <c r="L59">
        <f t="shared" si="10"/>
        <v>0</v>
      </c>
      <c r="M59">
        <f t="shared" si="11"/>
        <v>0</v>
      </c>
      <c r="N59">
        <f t="shared" si="12"/>
        <v>0</v>
      </c>
      <c r="O59">
        <f t="shared" si="13"/>
        <v>0</v>
      </c>
      <c r="P59">
        <f t="shared" si="14"/>
        <v>0</v>
      </c>
      <c r="Q59">
        <f t="shared" si="15"/>
        <v>0</v>
      </c>
      <c r="R59">
        <f t="shared" si="16"/>
        <v>0</v>
      </c>
      <c r="S59">
        <f t="shared" si="17"/>
        <v>0</v>
      </c>
    </row>
    <row r="60" spans="11:19" x14ac:dyDescent="0.3">
      <c r="K60" t="s">
        <v>26</v>
      </c>
      <c r="L60">
        <f t="shared" si="10"/>
        <v>0</v>
      </c>
      <c r="M60">
        <f t="shared" si="11"/>
        <v>0</v>
      </c>
      <c r="N60">
        <f t="shared" si="12"/>
        <v>0</v>
      </c>
      <c r="O60">
        <f t="shared" si="13"/>
        <v>0</v>
      </c>
      <c r="P60">
        <f t="shared" si="14"/>
        <v>0</v>
      </c>
      <c r="Q60">
        <f t="shared" si="15"/>
        <v>0</v>
      </c>
      <c r="R60">
        <f t="shared" si="16"/>
        <v>0</v>
      </c>
      <c r="S60">
        <f t="shared" si="17"/>
        <v>0</v>
      </c>
    </row>
    <row r="61" spans="11:19" x14ac:dyDescent="0.3">
      <c r="K61" t="s">
        <v>78</v>
      </c>
      <c r="L61">
        <f t="shared" si="10"/>
        <v>0</v>
      </c>
      <c r="M61">
        <f t="shared" si="11"/>
        <v>0</v>
      </c>
      <c r="N61">
        <f t="shared" si="12"/>
        <v>0</v>
      </c>
      <c r="O61">
        <f t="shared" si="13"/>
        <v>0</v>
      </c>
      <c r="P61">
        <f t="shared" si="14"/>
        <v>0</v>
      </c>
      <c r="Q61">
        <f t="shared" si="15"/>
        <v>0</v>
      </c>
      <c r="R61">
        <f t="shared" si="16"/>
        <v>0</v>
      </c>
      <c r="S61">
        <f t="shared" si="17"/>
        <v>0</v>
      </c>
    </row>
    <row r="62" spans="11:19" x14ac:dyDescent="0.3">
      <c r="K62" t="s">
        <v>45</v>
      </c>
      <c r="L62">
        <f t="shared" si="10"/>
        <v>0</v>
      </c>
      <c r="M62">
        <f t="shared" si="11"/>
        <v>0</v>
      </c>
      <c r="N62">
        <f t="shared" si="12"/>
        <v>0</v>
      </c>
      <c r="O62">
        <f t="shared" si="13"/>
        <v>0</v>
      </c>
      <c r="P62">
        <f t="shared" si="14"/>
        <v>0</v>
      </c>
      <c r="Q62">
        <f t="shared" si="15"/>
        <v>0</v>
      </c>
      <c r="R62">
        <f t="shared" si="16"/>
        <v>0</v>
      </c>
      <c r="S62">
        <f t="shared" si="17"/>
        <v>0</v>
      </c>
    </row>
    <row r="63" spans="11:19" x14ac:dyDescent="0.3">
      <c r="K63" t="s">
        <v>68</v>
      </c>
      <c r="L63">
        <f t="shared" si="10"/>
        <v>0</v>
      </c>
      <c r="M63">
        <f t="shared" si="11"/>
        <v>0</v>
      </c>
      <c r="N63">
        <f t="shared" si="12"/>
        <v>0</v>
      </c>
      <c r="O63">
        <f t="shared" si="13"/>
        <v>0</v>
      </c>
      <c r="P63">
        <f t="shared" si="14"/>
        <v>0</v>
      </c>
      <c r="Q63">
        <f t="shared" si="15"/>
        <v>0</v>
      </c>
      <c r="R63">
        <f t="shared" si="16"/>
        <v>0</v>
      </c>
      <c r="S63">
        <f t="shared" si="17"/>
        <v>0</v>
      </c>
    </row>
    <row r="64" spans="11:19" x14ac:dyDescent="0.3">
      <c r="K64" t="s">
        <v>99</v>
      </c>
      <c r="L64">
        <f t="shared" si="10"/>
        <v>0</v>
      </c>
      <c r="M64">
        <f t="shared" si="11"/>
        <v>0</v>
      </c>
      <c r="N64">
        <f t="shared" si="12"/>
        <v>0</v>
      </c>
      <c r="O64">
        <f t="shared" si="13"/>
        <v>0</v>
      </c>
      <c r="P64">
        <f t="shared" si="14"/>
        <v>0</v>
      </c>
      <c r="Q64">
        <f t="shared" si="15"/>
        <v>0</v>
      </c>
      <c r="R64">
        <f t="shared" si="16"/>
        <v>0</v>
      </c>
      <c r="S64">
        <f t="shared" si="17"/>
        <v>0</v>
      </c>
    </row>
    <row r="65" spans="11:19" x14ac:dyDescent="0.3">
      <c r="K65" t="s">
        <v>87</v>
      </c>
      <c r="L65">
        <f t="shared" si="10"/>
        <v>0</v>
      </c>
      <c r="M65">
        <f t="shared" si="11"/>
        <v>0</v>
      </c>
      <c r="N65">
        <f t="shared" si="12"/>
        <v>0</v>
      </c>
      <c r="O65">
        <f t="shared" si="13"/>
        <v>0</v>
      </c>
      <c r="P65">
        <f t="shared" si="14"/>
        <v>0</v>
      </c>
      <c r="Q65">
        <f t="shared" si="15"/>
        <v>0</v>
      </c>
      <c r="R65">
        <f t="shared" si="16"/>
        <v>0</v>
      </c>
      <c r="S65">
        <f t="shared" si="17"/>
        <v>0</v>
      </c>
    </row>
    <row r="66" spans="11:19" x14ac:dyDescent="0.3">
      <c r="K66" t="s">
        <v>35</v>
      </c>
      <c r="L66">
        <f t="shared" si="10"/>
        <v>0</v>
      </c>
      <c r="M66">
        <f t="shared" si="11"/>
        <v>0</v>
      </c>
      <c r="N66">
        <f t="shared" si="12"/>
        <v>0</v>
      </c>
      <c r="O66">
        <f t="shared" si="13"/>
        <v>0</v>
      </c>
      <c r="P66">
        <f t="shared" si="14"/>
        <v>0</v>
      </c>
      <c r="Q66">
        <f t="shared" si="15"/>
        <v>0</v>
      </c>
      <c r="R66">
        <f t="shared" si="16"/>
        <v>0</v>
      </c>
      <c r="S66">
        <f t="shared" si="17"/>
        <v>0</v>
      </c>
    </row>
    <row r="67" spans="11:19" x14ac:dyDescent="0.3">
      <c r="K67" t="s">
        <v>9</v>
      </c>
      <c r="L67">
        <f t="shared" si="10"/>
        <v>0</v>
      </c>
      <c r="M67">
        <f t="shared" si="11"/>
        <v>0</v>
      </c>
      <c r="N67">
        <f t="shared" si="12"/>
        <v>0</v>
      </c>
      <c r="O67">
        <f t="shared" si="13"/>
        <v>0</v>
      </c>
      <c r="P67">
        <f t="shared" si="14"/>
        <v>0</v>
      </c>
      <c r="Q67">
        <f t="shared" si="15"/>
        <v>0</v>
      </c>
      <c r="R67">
        <f t="shared" si="16"/>
        <v>0</v>
      </c>
      <c r="S67">
        <f t="shared" si="17"/>
        <v>0</v>
      </c>
    </row>
    <row r="68" spans="11:19" x14ac:dyDescent="0.3">
      <c r="K68" t="s">
        <v>107</v>
      </c>
      <c r="L68">
        <f t="shared" si="10"/>
        <v>0</v>
      </c>
      <c r="M68">
        <f t="shared" si="11"/>
        <v>0</v>
      </c>
      <c r="N68">
        <f t="shared" si="12"/>
        <v>0</v>
      </c>
      <c r="O68">
        <f t="shared" si="13"/>
        <v>0</v>
      </c>
      <c r="P68">
        <f t="shared" si="14"/>
        <v>0</v>
      </c>
      <c r="Q68">
        <f t="shared" si="15"/>
        <v>0</v>
      </c>
      <c r="R68">
        <f t="shared" si="16"/>
        <v>0</v>
      </c>
      <c r="S68">
        <f t="shared" si="17"/>
        <v>0</v>
      </c>
    </row>
    <row r="69" spans="11:19" x14ac:dyDescent="0.3">
      <c r="K69" t="s">
        <v>42</v>
      </c>
      <c r="L69">
        <f t="shared" si="10"/>
        <v>0</v>
      </c>
      <c r="M69">
        <f t="shared" si="11"/>
        <v>0</v>
      </c>
      <c r="N69">
        <f t="shared" si="12"/>
        <v>0</v>
      </c>
      <c r="O69">
        <f t="shared" si="13"/>
        <v>0</v>
      </c>
      <c r="P69">
        <f t="shared" si="14"/>
        <v>0</v>
      </c>
      <c r="Q69">
        <f t="shared" si="15"/>
        <v>0</v>
      </c>
      <c r="R69">
        <f t="shared" si="16"/>
        <v>0</v>
      </c>
      <c r="S69">
        <f t="shared" si="17"/>
        <v>0</v>
      </c>
    </row>
    <row r="70" spans="11:19" x14ac:dyDescent="0.3">
      <c r="K70" t="s">
        <v>46</v>
      </c>
      <c r="L70">
        <f t="shared" si="10"/>
        <v>0</v>
      </c>
      <c r="M70">
        <f t="shared" si="11"/>
        <v>0</v>
      </c>
      <c r="N70">
        <f t="shared" si="12"/>
        <v>0</v>
      </c>
      <c r="O70">
        <f t="shared" si="13"/>
        <v>0</v>
      </c>
      <c r="P70">
        <f t="shared" si="14"/>
        <v>0</v>
      </c>
      <c r="Q70">
        <f t="shared" si="15"/>
        <v>0</v>
      </c>
      <c r="R70">
        <f t="shared" si="16"/>
        <v>0</v>
      </c>
      <c r="S70">
        <f t="shared" si="17"/>
        <v>0</v>
      </c>
    </row>
    <row r="71" spans="11:19" x14ac:dyDescent="0.3">
      <c r="K71" t="s">
        <v>104</v>
      </c>
      <c r="L71">
        <f t="shared" si="10"/>
        <v>0</v>
      </c>
      <c r="M71">
        <f t="shared" si="11"/>
        <v>0</v>
      </c>
      <c r="N71">
        <f t="shared" si="12"/>
        <v>0</v>
      </c>
      <c r="O71">
        <f t="shared" si="13"/>
        <v>0</v>
      </c>
      <c r="P71">
        <f t="shared" si="14"/>
        <v>0</v>
      </c>
      <c r="Q71">
        <f t="shared" si="15"/>
        <v>0</v>
      </c>
      <c r="R71">
        <f t="shared" si="16"/>
        <v>0</v>
      </c>
      <c r="S71">
        <f t="shared" si="17"/>
        <v>0</v>
      </c>
    </row>
    <row r="72" spans="11:19" x14ac:dyDescent="0.3">
      <c r="K72" t="s">
        <v>89</v>
      </c>
      <c r="L72">
        <f t="shared" si="10"/>
        <v>0</v>
      </c>
      <c r="M72">
        <f t="shared" si="11"/>
        <v>0</v>
      </c>
      <c r="N72">
        <f t="shared" si="12"/>
        <v>0</v>
      </c>
      <c r="O72">
        <f t="shared" si="13"/>
        <v>0</v>
      </c>
      <c r="P72">
        <f t="shared" si="14"/>
        <v>0</v>
      </c>
      <c r="Q72">
        <f t="shared" si="15"/>
        <v>0</v>
      </c>
      <c r="R72">
        <f t="shared" si="16"/>
        <v>0</v>
      </c>
      <c r="S72">
        <f t="shared" si="17"/>
        <v>0</v>
      </c>
    </row>
    <row r="73" spans="11:19" x14ac:dyDescent="0.3">
      <c r="K73" t="s">
        <v>52</v>
      </c>
      <c r="L73">
        <f t="shared" si="10"/>
        <v>0</v>
      </c>
      <c r="M73">
        <f t="shared" si="11"/>
        <v>0</v>
      </c>
      <c r="N73">
        <f t="shared" si="12"/>
        <v>0</v>
      </c>
      <c r="O73">
        <f t="shared" si="13"/>
        <v>0</v>
      </c>
      <c r="P73">
        <f t="shared" si="14"/>
        <v>0</v>
      </c>
      <c r="Q73">
        <f t="shared" si="15"/>
        <v>0</v>
      </c>
      <c r="R73">
        <f t="shared" si="16"/>
        <v>0</v>
      </c>
      <c r="S73">
        <f t="shared" si="17"/>
        <v>0</v>
      </c>
    </row>
    <row r="74" spans="11:19" x14ac:dyDescent="0.3">
      <c r="K74" t="s">
        <v>54</v>
      </c>
      <c r="L74">
        <f t="shared" si="10"/>
        <v>0</v>
      </c>
      <c r="M74">
        <f t="shared" si="11"/>
        <v>0</v>
      </c>
      <c r="N74">
        <f t="shared" si="12"/>
        <v>0</v>
      </c>
      <c r="O74">
        <f t="shared" si="13"/>
        <v>0</v>
      </c>
      <c r="P74">
        <f t="shared" si="14"/>
        <v>0</v>
      </c>
      <c r="Q74">
        <f t="shared" si="15"/>
        <v>0</v>
      </c>
      <c r="R74">
        <f t="shared" si="16"/>
        <v>0</v>
      </c>
      <c r="S74">
        <f t="shared" si="17"/>
        <v>0</v>
      </c>
    </row>
    <row r="75" spans="11:19" x14ac:dyDescent="0.3">
      <c r="K75" t="s">
        <v>127</v>
      </c>
      <c r="L75">
        <f t="shared" si="10"/>
        <v>0</v>
      </c>
      <c r="M75">
        <f t="shared" si="11"/>
        <v>0</v>
      </c>
      <c r="N75">
        <f t="shared" si="12"/>
        <v>0</v>
      </c>
      <c r="O75">
        <f t="shared" si="13"/>
        <v>0</v>
      </c>
      <c r="P75">
        <f t="shared" si="14"/>
        <v>0</v>
      </c>
      <c r="Q75">
        <f t="shared" si="15"/>
        <v>0</v>
      </c>
      <c r="R75">
        <f t="shared" si="16"/>
        <v>0</v>
      </c>
      <c r="S75">
        <f t="shared" si="17"/>
        <v>0</v>
      </c>
    </row>
    <row r="76" spans="11:19" x14ac:dyDescent="0.3">
      <c r="K76" t="s">
        <v>91</v>
      </c>
      <c r="L76">
        <f t="shared" si="10"/>
        <v>0</v>
      </c>
      <c r="M76">
        <f t="shared" si="11"/>
        <v>0</v>
      </c>
      <c r="N76">
        <f t="shared" si="12"/>
        <v>0</v>
      </c>
      <c r="O76">
        <f t="shared" si="13"/>
        <v>0</v>
      </c>
      <c r="P76">
        <f t="shared" si="14"/>
        <v>0</v>
      </c>
      <c r="Q76">
        <f t="shared" si="15"/>
        <v>0</v>
      </c>
      <c r="R76">
        <f t="shared" si="16"/>
        <v>0</v>
      </c>
      <c r="S76">
        <f t="shared" si="17"/>
        <v>0</v>
      </c>
    </row>
    <row r="77" spans="11:19" x14ac:dyDescent="0.3">
      <c r="K77" t="s">
        <v>57</v>
      </c>
      <c r="L77">
        <f t="shared" si="10"/>
        <v>0</v>
      </c>
      <c r="M77">
        <f t="shared" si="11"/>
        <v>0</v>
      </c>
      <c r="N77">
        <f t="shared" si="12"/>
        <v>0</v>
      </c>
      <c r="O77">
        <f t="shared" si="13"/>
        <v>0</v>
      </c>
      <c r="P77">
        <f t="shared" si="14"/>
        <v>0</v>
      </c>
      <c r="Q77">
        <f t="shared" si="15"/>
        <v>0</v>
      </c>
      <c r="R77">
        <f t="shared" si="16"/>
        <v>0</v>
      </c>
      <c r="S77">
        <f t="shared" si="17"/>
        <v>0</v>
      </c>
    </row>
    <row r="78" spans="11:19" x14ac:dyDescent="0.3">
      <c r="K78" t="s">
        <v>60</v>
      </c>
      <c r="L78">
        <f t="shared" si="10"/>
        <v>0</v>
      </c>
      <c r="M78">
        <f t="shared" si="11"/>
        <v>0</v>
      </c>
      <c r="N78">
        <f t="shared" si="12"/>
        <v>0</v>
      </c>
      <c r="O78">
        <f t="shared" si="13"/>
        <v>0</v>
      </c>
      <c r="P78">
        <f t="shared" si="14"/>
        <v>0</v>
      </c>
      <c r="Q78">
        <f t="shared" si="15"/>
        <v>0</v>
      </c>
      <c r="R78">
        <f t="shared" si="16"/>
        <v>0</v>
      </c>
      <c r="S78">
        <f t="shared" si="17"/>
        <v>0</v>
      </c>
    </row>
    <row r="79" spans="11:19" x14ac:dyDescent="0.3">
      <c r="K79" t="s">
        <v>111</v>
      </c>
      <c r="L79">
        <f t="shared" si="10"/>
        <v>0</v>
      </c>
      <c r="M79">
        <f t="shared" si="11"/>
        <v>0</v>
      </c>
      <c r="N79">
        <f t="shared" si="12"/>
        <v>0</v>
      </c>
      <c r="O79">
        <f t="shared" si="13"/>
        <v>0</v>
      </c>
      <c r="P79">
        <f t="shared" si="14"/>
        <v>0</v>
      </c>
      <c r="Q79">
        <f t="shared" si="15"/>
        <v>0</v>
      </c>
      <c r="R79">
        <f t="shared" si="16"/>
        <v>0</v>
      </c>
      <c r="S79">
        <f t="shared" si="17"/>
        <v>0</v>
      </c>
    </row>
    <row r="80" spans="11:19" x14ac:dyDescent="0.3">
      <c r="K80" t="s">
        <v>1</v>
      </c>
      <c r="L80">
        <f t="shared" si="10"/>
        <v>0</v>
      </c>
      <c r="M80">
        <f t="shared" si="11"/>
        <v>0</v>
      </c>
      <c r="N80">
        <f t="shared" si="12"/>
        <v>0</v>
      </c>
      <c r="O80">
        <f t="shared" si="13"/>
        <v>0</v>
      </c>
      <c r="P80">
        <f t="shared" si="14"/>
        <v>0</v>
      </c>
      <c r="Q80">
        <f t="shared" si="15"/>
        <v>0</v>
      </c>
      <c r="R80">
        <f t="shared" si="16"/>
        <v>0</v>
      </c>
      <c r="S80">
        <f t="shared" si="17"/>
        <v>0</v>
      </c>
    </row>
    <row r="81" spans="11:19" x14ac:dyDescent="0.3">
      <c r="K81" t="s">
        <v>31</v>
      </c>
      <c r="L81">
        <f t="shared" si="10"/>
        <v>0</v>
      </c>
      <c r="M81">
        <f t="shared" si="11"/>
        <v>0</v>
      </c>
      <c r="N81">
        <f t="shared" si="12"/>
        <v>0</v>
      </c>
      <c r="O81">
        <f t="shared" si="13"/>
        <v>0</v>
      </c>
      <c r="P81">
        <f t="shared" si="14"/>
        <v>0</v>
      </c>
      <c r="Q81">
        <f t="shared" si="15"/>
        <v>0</v>
      </c>
      <c r="R81">
        <f t="shared" si="16"/>
        <v>0</v>
      </c>
      <c r="S81">
        <f t="shared" si="17"/>
        <v>0</v>
      </c>
    </row>
    <row r="82" spans="11:19" x14ac:dyDescent="0.3">
      <c r="K82" t="s">
        <v>113</v>
      </c>
      <c r="L82">
        <f t="shared" si="10"/>
        <v>0</v>
      </c>
      <c r="M82">
        <f t="shared" si="11"/>
        <v>0</v>
      </c>
      <c r="N82">
        <f t="shared" si="12"/>
        <v>0</v>
      </c>
      <c r="O82">
        <f t="shared" si="13"/>
        <v>0</v>
      </c>
      <c r="P82">
        <f t="shared" si="14"/>
        <v>0</v>
      </c>
      <c r="Q82">
        <f t="shared" si="15"/>
        <v>0</v>
      </c>
      <c r="R82">
        <f t="shared" si="16"/>
        <v>0</v>
      </c>
      <c r="S82">
        <f t="shared" si="17"/>
        <v>0</v>
      </c>
    </row>
    <row r="83" spans="11:19" x14ac:dyDescent="0.3">
      <c r="K83" t="s">
        <v>62</v>
      </c>
      <c r="L83">
        <f t="shared" si="10"/>
        <v>0</v>
      </c>
      <c r="M83">
        <f t="shared" si="11"/>
        <v>0</v>
      </c>
      <c r="N83">
        <f t="shared" si="12"/>
        <v>0</v>
      </c>
      <c r="O83">
        <f t="shared" si="13"/>
        <v>0</v>
      </c>
      <c r="P83">
        <f t="shared" si="14"/>
        <v>0</v>
      </c>
      <c r="Q83">
        <f t="shared" si="15"/>
        <v>0</v>
      </c>
      <c r="R83">
        <f t="shared" si="16"/>
        <v>0</v>
      </c>
      <c r="S83">
        <f t="shared" si="17"/>
        <v>0</v>
      </c>
    </row>
    <row r="84" spans="11:19" x14ac:dyDescent="0.3">
      <c r="K84" t="s">
        <v>64</v>
      </c>
      <c r="L84">
        <f t="shared" si="10"/>
        <v>0</v>
      </c>
      <c r="M84">
        <f t="shared" si="11"/>
        <v>0</v>
      </c>
      <c r="N84">
        <f t="shared" si="12"/>
        <v>0</v>
      </c>
      <c r="O84">
        <f t="shared" si="13"/>
        <v>0</v>
      </c>
      <c r="P84">
        <f t="shared" si="14"/>
        <v>0</v>
      </c>
      <c r="Q84">
        <f t="shared" si="15"/>
        <v>0</v>
      </c>
      <c r="R84">
        <f t="shared" si="16"/>
        <v>0</v>
      </c>
      <c r="S84">
        <f t="shared" si="17"/>
        <v>0</v>
      </c>
    </row>
    <row r="85" spans="11:19" x14ac:dyDescent="0.3">
      <c r="K85" t="s">
        <v>71</v>
      </c>
      <c r="L85">
        <f t="shared" si="10"/>
        <v>0</v>
      </c>
      <c r="M85">
        <f t="shared" si="11"/>
        <v>0</v>
      </c>
      <c r="N85">
        <f t="shared" si="12"/>
        <v>0</v>
      </c>
      <c r="O85">
        <f t="shared" si="13"/>
        <v>0</v>
      </c>
      <c r="P85">
        <f t="shared" si="14"/>
        <v>0</v>
      </c>
      <c r="Q85">
        <f t="shared" si="15"/>
        <v>0</v>
      </c>
      <c r="R85">
        <f t="shared" si="16"/>
        <v>0</v>
      </c>
      <c r="S85">
        <f t="shared" si="17"/>
        <v>0</v>
      </c>
    </row>
    <row r="86" spans="11:19" x14ac:dyDescent="0.3">
      <c r="K86" t="s">
        <v>131</v>
      </c>
      <c r="L86">
        <f t="shared" si="10"/>
        <v>0</v>
      </c>
      <c r="M86">
        <f t="shared" si="11"/>
        <v>0</v>
      </c>
      <c r="N86">
        <f t="shared" si="12"/>
        <v>0</v>
      </c>
      <c r="O86">
        <f t="shared" si="13"/>
        <v>0</v>
      </c>
      <c r="P86">
        <f t="shared" si="14"/>
        <v>0</v>
      </c>
      <c r="Q86">
        <f t="shared" si="15"/>
        <v>0</v>
      </c>
      <c r="R86">
        <f t="shared" si="16"/>
        <v>0</v>
      </c>
      <c r="S86">
        <f t="shared" si="17"/>
        <v>0</v>
      </c>
    </row>
    <row r="87" spans="11:19" x14ac:dyDescent="0.3">
      <c r="K87" t="s">
        <v>70</v>
      </c>
      <c r="L87">
        <f t="shared" si="10"/>
        <v>0</v>
      </c>
      <c r="M87">
        <f t="shared" si="11"/>
        <v>0</v>
      </c>
      <c r="N87">
        <f t="shared" si="12"/>
        <v>0</v>
      </c>
      <c r="O87">
        <f t="shared" si="13"/>
        <v>0</v>
      </c>
      <c r="P87">
        <f t="shared" si="14"/>
        <v>0</v>
      </c>
      <c r="Q87">
        <f t="shared" si="15"/>
        <v>0</v>
      </c>
      <c r="R87">
        <f t="shared" si="16"/>
        <v>0</v>
      </c>
      <c r="S87">
        <f t="shared" si="17"/>
        <v>0</v>
      </c>
    </row>
    <row r="88" spans="11:19" x14ac:dyDescent="0.3">
      <c r="K88" t="s">
        <v>49</v>
      </c>
      <c r="L88">
        <f t="shared" si="10"/>
        <v>0</v>
      </c>
      <c r="M88">
        <f t="shared" si="11"/>
        <v>0</v>
      </c>
      <c r="N88">
        <f t="shared" si="12"/>
        <v>0</v>
      </c>
      <c r="O88">
        <f t="shared" si="13"/>
        <v>0</v>
      </c>
      <c r="P88">
        <f t="shared" si="14"/>
        <v>0</v>
      </c>
      <c r="Q88">
        <f t="shared" si="15"/>
        <v>0</v>
      </c>
      <c r="R88">
        <f t="shared" si="16"/>
        <v>0</v>
      </c>
      <c r="S88">
        <f t="shared" si="17"/>
        <v>0</v>
      </c>
    </row>
    <row r="89" spans="11:19" x14ac:dyDescent="0.3">
      <c r="K89" t="s">
        <v>25</v>
      </c>
      <c r="L89">
        <f t="shared" si="10"/>
        <v>0</v>
      </c>
      <c r="M89">
        <f t="shared" si="11"/>
        <v>0</v>
      </c>
      <c r="N89">
        <f t="shared" si="12"/>
        <v>0</v>
      </c>
      <c r="O89">
        <f t="shared" si="13"/>
        <v>0</v>
      </c>
      <c r="P89">
        <f t="shared" si="14"/>
        <v>0</v>
      </c>
      <c r="Q89">
        <f t="shared" si="15"/>
        <v>0</v>
      </c>
      <c r="R89">
        <f t="shared" si="16"/>
        <v>0</v>
      </c>
      <c r="S89">
        <f t="shared" si="17"/>
        <v>0</v>
      </c>
    </row>
    <row r="90" spans="11:19" x14ac:dyDescent="0.3">
      <c r="K90" t="s">
        <v>72</v>
      </c>
      <c r="L90">
        <f t="shared" si="10"/>
        <v>0</v>
      </c>
      <c r="M90">
        <f t="shared" si="11"/>
        <v>0</v>
      </c>
      <c r="N90">
        <f t="shared" si="12"/>
        <v>0</v>
      </c>
      <c r="O90">
        <f t="shared" si="13"/>
        <v>0</v>
      </c>
      <c r="P90">
        <f t="shared" si="14"/>
        <v>0</v>
      </c>
      <c r="Q90">
        <f t="shared" si="15"/>
        <v>0</v>
      </c>
      <c r="R90">
        <f t="shared" si="16"/>
        <v>0</v>
      </c>
      <c r="S90">
        <f t="shared" si="17"/>
        <v>0</v>
      </c>
    </row>
    <row r="91" spans="11:19" x14ac:dyDescent="0.3">
      <c r="K91" t="s">
        <v>120</v>
      </c>
      <c r="L91">
        <f t="shared" si="10"/>
        <v>0</v>
      </c>
      <c r="M91">
        <f t="shared" si="11"/>
        <v>0</v>
      </c>
      <c r="N91">
        <f t="shared" si="12"/>
        <v>0</v>
      </c>
      <c r="O91">
        <f t="shared" si="13"/>
        <v>0</v>
      </c>
      <c r="P91">
        <f t="shared" si="14"/>
        <v>0</v>
      </c>
      <c r="Q91">
        <f t="shared" si="15"/>
        <v>0</v>
      </c>
      <c r="R91">
        <f t="shared" si="16"/>
        <v>0</v>
      </c>
      <c r="S91">
        <f t="shared" si="17"/>
        <v>0</v>
      </c>
    </row>
    <row r="92" spans="11:19" x14ac:dyDescent="0.3">
      <c r="K92" t="s">
        <v>121</v>
      </c>
      <c r="L92">
        <f t="shared" si="10"/>
        <v>0</v>
      </c>
      <c r="M92">
        <f t="shared" si="11"/>
        <v>0</v>
      </c>
      <c r="N92">
        <f t="shared" si="12"/>
        <v>0</v>
      </c>
      <c r="O92">
        <f t="shared" si="13"/>
        <v>0</v>
      </c>
      <c r="P92">
        <f t="shared" si="14"/>
        <v>0</v>
      </c>
      <c r="Q92">
        <f t="shared" si="15"/>
        <v>0</v>
      </c>
      <c r="R92">
        <f t="shared" si="16"/>
        <v>0</v>
      </c>
      <c r="S92">
        <f t="shared" si="17"/>
        <v>0</v>
      </c>
    </row>
    <row r="93" spans="11:19" x14ac:dyDescent="0.3">
      <c r="K93" t="s">
        <v>5</v>
      </c>
      <c r="L93">
        <f t="shared" si="10"/>
        <v>0</v>
      </c>
      <c r="M93">
        <f t="shared" si="11"/>
        <v>0</v>
      </c>
      <c r="N93">
        <f t="shared" si="12"/>
        <v>0</v>
      </c>
      <c r="O93">
        <f t="shared" si="13"/>
        <v>0</v>
      </c>
      <c r="P93">
        <f t="shared" si="14"/>
        <v>0</v>
      </c>
      <c r="Q93">
        <f t="shared" si="15"/>
        <v>0</v>
      </c>
      <c r="R93">
        <f t="shared" si="16"/>
        <v>0</v>
      </c>
      <c r="S93">
        <f t="shared" si="17"/>
        <v>0</v>
      </c>
    </row>
    <row r="94" spans="11:19" x14ac:dyDescent="0.3">
      <c r="K94" t="s">
        <v>59</v>
      </c>
      <c r="L94">
        <f t="shared" si="10"/>
        <v>0</v>
      </c>
      <c r="M94">
        <f t="shared" si="11"/>
        <v>0</v>
      </c>
      <c r="N94">
        <f t="shared" si="12"/>
        <v>0</v>
      </c>
      <c r="O94">
        <f t="shared" si="13"/>
        <v>0</v>
      </c>
      <c r="P94">
        <f t="shared" si="14"/>
        <v>0</v>
      </c>
      <c r="Q94">
        <f t="shared" si="15"/>
        <v>0</v>
      </c>
      <c r="R94">
        <f t="shared" si="16"/>
        <v>0</v>
      </c>
      <c r="S94">
        <f t="shared" si="17"/>
        <v>0</v>
      </c>
    </row>
    <row r="95" spans="11:19" x14ac:dyDescent="0.3">
      <c r="K95" t="s">
        <v>66</v>
      </c>
      <c r="L95">
        <f t="shared" si="10"/>
        <v>0</v>
      </c>
      <c r="M95">
        <f t="shared" si="11"/>
        <v>0</v>
      </c>
      <c r="N95">
        <f t="shared" si="12"/>
        <v>0</v>
      </c>
      <c r="O95">
        <f t="shared" si="13"/>
        <v>0</v>
      </c>
      <c r="P95">
        <f t="shared" si="14"/>
        <v>0</v>
      </c>
      <c r="Q95">
        <f t="shared" si="15"/>
        <v>0</v>
      </c>
      <c r="R95">
        <f t="shared" si="16"/>
        <v>0</v>
      </c>
      <c r="S95">
        <f t="shared" si="17"/>
        <v>0</v>
      </c>
    </row>
    <row r="96" spans="11:19" x14ac:dyDescent="0.3">
      <c r="K96" t="s">
        <v>73</v>
      </c>
      <c r="L96">
        <f t="shared" si="10"/>
        <v>0</v>
      </c>
      <c r="M96">
        <f t="shared" si="11"/>
        <v>0</v>
      </c>
      <c r="N96">
        <f t="shared" si="12"/>
        <v>0</v>
      </c>
      <c r="O96">
        <f t="shared" si="13"/>
        <v>0</v>
      </c>
      <c r="P96">
        <f t="shared" si="14"/>
        <v>0</v>
      </c>
      <c r="Q96">
        <f t="shared" si="15"/>
        <v>0</v>
      </c>
      <c r="R96">
        <f t="shared" si="16"/>
        <v>0</v>
      </c>
      <c r="S96">
        <f t="shared" si="17"/>
        <v>0</v>
      </c>
    </row>
    <row r="97" spans="1:19" x14ac:dyDescent="0.3">
      <c r="K97" t="s">
        <v>75</v>
      </c>
      <c r="L97">
        <f t="shared" si="10"/>
        <v>0</v>
      </c>
      <c r="M97">
        <f t="shared" si="11"/>
        <v>0</v>
      </c>
      <c r="N97">
        <f t="shared" si="12"/>
        <v>0</v>
      </c>
      <c r="O97">
        <f t="shared" si="13"/>
        <v>0</v>
      </c>
      <c r="P97">
        <f t="shared" si="14"/>
        <v>0</v>
      </c>
      <c r="Q97">
        <f t="shared" si="15"/>
        <v>0</v>
      </c>
      <c r="R97">
        <f t="shared" si="16"/>
        <v>0</v>
      </c>
      <c r="S97">
        <f t="shared" si="17"/>
        <v>0</v>
      </c>
    </row>
    <row r="98" spans="1:19" x14ac:dyDescent="0.3">
      <c r="K98" t="s">
        <v>28</v>
      </c>
      <c r="L98">
        <f t="shared" si="10"/>
        <v>0</v>
      </c>
      <c r="M98">
        <f t="shared" si="11"/>
        <v>0</v>
      </c>
      <c r="N98">
        <f t="shared" si="12"/>
        <v>0</v>
      </c>
      <c r="O98">
        <f t="shared" si="13"/>
        <v>0</v>
      </c>
      <c r="P98">
        <f t="shared" si="14"/>
        <v>0</v>
      </c>
      <c r="Q98">
        <f t="shared" si="15"/>
        <v>0</v>
      </c>
      <c r="R98">
        <f t="shared" si="16"/>
        <v>0</v>
      </c>
      <c r="S98">
        <f t="shared" si="17"/>
        <v>0</v>
      </c>
    </row>
    <row r="99" spans="1:19" x14ac:dyDescent="0.3">
      <c r="K99" t="s">
        <v>79</v>
      </c>
      <c r="L99">
        <f t="shared" si="10"/>
        <v>0</v>
      </c>
      <c r="M99">
        <f t="shared" si="11"/>
        <v>0</v>
      </c>
      <c r="N99">
        <f t="shared" si="12"/>
        <v>0</v>
      </c>
      <c r="O99">
        <f t="shared" si="13"/>
        <v>0</v>
      </c>
      <c r="P99">
        <f t="shared" si="14"/>
        <v>0</v>
      </c>
      <c r="Q99">
        <f t="shared" si="15"/>
        <v>0</v>
      </c>
      <c r="R99">
        <f t="shared" si="16"/>
        <v>0</v>
      </c>
      <c r="S99">
        <f t="shared" si="17"/>
        <v>0</v>
      </c>
    </row>
    <row r="100" spans="1:19" x14ac:dyDescent="0.3">
      <c r="K100" t="s">
        <v>51</v>
      </c>
      <c r="L100">
        <f t="shared" si="10"/>
        <v>0</v>
      </c>
      <c r="M100">
        <f t="shared" si="11"/>
        <v>0</v>
      </c>
      <c r="N100">
        <f t="shared" si="12"/>
        <v>0</v>
      </c>
      <c r="O100">
        <f t="shared" si="13"/>
        <v>0</v>
      </c>
      <c r="P100">
        <f t="shared" si="14"/>
        <v>0</v>
      </c>
      <c r="Q100">
        <f t="shared" si="15"/>
        <v>0</v>
      </c>
      <c r="R100">
        <f t="shared" si="16"/>
        <v>0</v>
      </c>
      <c r="S100">
        <f t="shared" si="17"/>
        <v>0</v>
      </c>
    </row>
    <row r="101" spans="1:19" x14ac:dyDescent="0.3">
      <c r="K101" t="s">
        <v>41</v>
      </c>
      <c r="L101">
        <f t="shared" si="10"/>
        <v>0</v>
      </c>
      <c r="M101">
        <f t="shared" si="11"/>
        <v>0</v>
      </c>
      <c r="N101">
        <f t="shared" si="12"/>
        <v>0</v>
      </c>
      <c r="O101">
        <f t="shared" si="13"/>
        <v>0</v>
      </c>
      <c r="P101">
        <f t="shared" si="14"/>
        <v>0</v>
      </c>
      <c r="Q101">
        <f t="shared" si="15"/>
        <v>0</v>
      </c>
      <c r="R101">
        <f t="shared" si="16"/>
        <v>0</v>
      </c>
      <c r="S101">
        <f t="shared" si="17"/>
        <v>0</v>
      </c>
    </row>
    <row r="102" spans="1:19" x14ac:dyDescent="0.3">
      <c r="K102" t="s">
        <v>81</v>
      </c>
      <c r="L102">
        <f t="shared" si="10"/>
        <v>0</v>
      </c>
      <c r="M102">
        <f t="shared" si="11"/>
        <v>0</v>
      </c>
      <c r="N102">
        <f t="shared" si="12"/>
        <v>0</v>
      </c>
      <c r="O102">
        <f t="shared" si="13"/>
        <v>0</v>
      </c>
      <c r="P102">
        <f t="shared" si="14"/>
        <v>0</v>
      </c>
      <c r="Q102">
        <f t="shared" si="15"/>
        <v>0</v>
      </c>
      <c r="R102">
        <f t="shared" si="16"/>
        <v>0</v>
      </c>
      <c r="S102">
        <f t="shared" si="17"/>
        <v>0</v>
      </c>
    </row>
    <row r="103" spans="1:19" x14ac:dyDescent="0.3">
      <c r="L103">
        <f>SUM(L46:L102)</f>
        <v>0</v>
      </c>
      <c r="M103">
        <f>SUM(M46:M102)</f>
        <v>0</v>
      </c>
      <c r="N103">
        <f t="shared" ref="N103:S103" si="18">SUM(N46:N102)</f>
        <v>0</v>
      </c>
      <c r="O103">
        <f t="shared" si="18"/>
        <v>0</v>
      </c>
      <c r="P103">
        <f t="shared" si="18"/>
        <v>0</v>
      </c>
      <c r="Q103">
        <f t="shared" si="18"/>
        <v>0</v>
      </c>
      <c r="R103">
        <f t="shared" si="18"/>
        <v>0</v>
      </c>
      <c r="S103">
        <f t="shared" si="18"/>
        <v>0</v>
      </c>
    </row>
    <row r="106" spans="1:19" x14ac:dyDescent="0.3">
      <c r="A106" s="12" t="s">
        <v>146</v>
      </c>
      <c r="B106" s="12" t="s">
        <v>148</v>
      </c>
    </row>
    <row r="107" spans="1:19" x14ac:dyDescent="0.3">
      <c r="A107" s="12" t="s">
        <v>141</v>
      </c>
    </row>
    <row r="108" spans="1:19" x14ac:dyDescent="0.3">
      <c r="K108" t="s">
        <v>11</v>
      </c>
      <c r="L108">
        <f>IFERROR(GETPIVOTDATA("[Measures].[Recuento de FORTALEZA]",$A$106,"[Tabla1].[COMARCA]","[Tabla1].[COMARCA].&amp;[BAJO NALÓN]","[Tabla1].[FORTALEZA]","[Tabla1].[FORTALEZA].&amp;["&amp;K108&amp;"]"),0)</f>
        <v>0</v>
      </c>
      <c r="M108">
        <f>IFERROR(GETPIVOTDATA("[Measures].[Recuento de FORTALEZA]",$A$106,"[Tabla1].[COMARCA]","[Tabla1].[COMARCA].&amp;[CABO PEÑAS]","[Tabla1].[FORTALEZA]","[Tabla1].[FORTALEZA].&amp;["&amp;K108&amp;"]"),0)</f>
        <v>0</v>
      </c>
      <c r="N108">
        <f>IFERROR(GETPIVOTDATA("[Measures].[Recuento de FORTALEZA]",$A$106,"[Tabla1].[COMARCA]","[Tabla1].[COMARCA].&amp;[COMARCA DE  LA SIDRA]","[Tabla1].[FORTALEZA]","[Tabla1].[FORTALEZA].&amp;["&amp;K108&amp;"]"),0)</f>
        <v>0</v>
      </c>
      <c r="O108">
        <f>IFERROR(GETPIVOTDATA("[Measures].[Recuento de FORTALEZA]",$A$106,"[Tabla1].[COMARCA]","[Tabla1].[COMARCA].&amp;[ESE-ENTRECABOS]","[Tabla1].[FORTALEZA]","[Tabla1].[FORTALEZA].&amp;["&amp;K108&amp;"]"),0)</f>
        <v>0</v>
      </c>
      <c r="P108">
        <f>IFERROR(GETPIVOTDATA("[Measures].[Recuento de FORTALEZA]",$A$106,"[Tabla1].[COMARCA]","[Tabla1].[COMARCA].&amp;[NAVIA-PORCÍA]","[Tabla1].[FORTALEZA]","[Tabla1].[FORTALEZA].&amp;["&amp;K108&amp;"]"),0)</f>
        <v>0</v>
      </c>
      <c r="Q108">
        <f>IFERROR(GETPIVOTDATA("[Measures].[Recuento de FORTALEZA]",$A$106,"[Tabla1].[COMARCA]","[Tabla1].[COMARCA].&amp;[ORIENTE]","[Tabla1].[FORTALEZA]","[Tabla1].[FORTALEZA].&amp;["&amp;K108&amp;"]"),0)</f>
        <v>0</v>
      </c>
      <c r="R108">
        <f>IFERROR(GETPIVOTDATA("[Measures].[Recuento de FORTALEZA]",$A$106,"[Tabla1].[COMARCA]","[Tabla1].[COMARCA].&amp;[OSCOS-EO]","[Tabla1].[FORTALEZA]","[Tabla1].[FORTALEZA].&amp;["&amp;K108&amp;"]"),0)</f>
        <v>0</v>
      </c>
      <c r="S108">
        <f>SUM(L108:R108)</f>
        <v>0</v>
      </c>
    </row>
    <row r="109" spans="1:19" x14ac:dyDescent="0.3">
      <c r="K109" t="s">
        <v>27</v>
      </c>
      <c r="L109">
        <f t="shared" ref="L109:L139" si="19">IFERROR(GETPIVOTDATA("[Measures].[Recuento de FORTALEZA]",$A$106,"[Tabla1].[COMARCA]","[Tabla1].[COMARCA].&amp;[BAJO NALÓN]","[Tabla1].[FORTALEZA]","[Tabla1].[FORTALEZA].&amp;["&amp;K109&amp;"]"),0)</f>
        <v>0</v>
      </c>
      <c r="M109">
        <f t="shared" ref="M109:M139" si="20">IFERROR(GETPIVOTDATA("[Measures].[Recuento de FORTALEZA]",$A$106,"[Tabla1].[COMARCA]","[Tabla1].[COMARCA].&amp;[CABO PEÑAS]","[Tabla1].[FORTALEZA]","[Tabla1].[FORTALEZA].&amp;["&amp;K109&amp;"]"),0)</f>
        <v>0</v>
      </c>
      <c r="N109">
        <f t="shared" ref="N109:N139" si="21">IFERROR(GETPIVOTDATA("[Measures].[Recuento de FORTALEZA]",$A$106,"[Tabla1].[COMARCA]","[Tabla1].[COMARCA].&amp;[COMARCA DE  LA SIDRA]","[Tabla1].[FORTALEZA]","[Tabla1].[FORTALEZA].&amp;["&amp;K109&amp;"]"),0)</f>
        <v>0</v>
      </c>
      <c r="O109">
        <f t="shared" ref="O109:O139" si="22">IFERROR(GETPIVOTDATA("[Measures].[Recuento de FORTALEZA]",$A$106,"[Tabla1].[COMARCA]","[Tabla1].[COMARCA].&amp;[ESE-ENTRECABOS]","[Tabla1].[FORTALEZA]","[Tabla1].[FORTALEZA].&amp;["&amp;K109&amp;"]"),0)</f>
        <v>0</v>
      </c>
      <c r="P109">
        <f t="shared" ref="P109:P139" si="23">IFERROR(GETPIVOTDATA("[Measures].[Recuento de FORTALEZA]",$A$106,"[Tabla1].[COMARCA]","[Tabla1].[COMARCA].&amp;[NAVIA-PORCÍA]","[Tabla1].[FORTALEZA]","[Tabla1].[FORTALEZA].&amp;["&amp;K109&amp;"]"),0)</f>
        <v>0</v>
      </c>
      <c r="Q109">
        <f t="shared" ref="Q109:Q139" si="24">IFERROR(GETPIVOTDATA("[Measures].[Recuento de FORTALEZA]",$A$106,"[Tabla1].[COMARCA]","[Tabla1].[COMARCA].&amp;[ORIENTE]","[Tabla1].[FORTALEZA]","[Tabla1].[FORTALEZA].&amp;["&amp;K109&amp;"]"),0)</f>
        <v>0</v>
      </c>
      <c r="R109">
        <f t="shared" ref="R109:R139" si="25">IFERROR(GETPIVOTDATA("[Measures].[Recuento de FORTALEZA]",$A$106,"[Tabla1].[COMARCA]","[Tabla1].[COMARCA].&amp;[OSCOS-EO]","[Tabla1].[FORTALEZA]","[Tabla1].[FORTALEZA].&amp;["&amp;K109&amp;"]"),0)</f>
        <v>0</v>
      </c>
      <c r="S109">
        <f t="shared" ref="S109:S139" si="26">SUM(L109:R109)</f>
        <v>0</v>
      </c>
    </row>
    <row r="110" spans="1:19" x14ac:dyDescent="0.3">
      <c r="K110" t="s">
        <v>116</v>
      </c>
      <c r="L110">
        <f t="shared" si="19"/>
        <v>0</v>
      </c>
      <c r="M110">
        <f t="shared" si="20"/>
        <v>0</v>
      </c>
      <c r="N110">
        <f t="shared" si="21"/>
        <v>0</v>
      </c>
      <c r="O110">
        <f t="shared" si="22"/>
        <v>0</v>
      </c>
      <c r="P110">
        <f t="shared" si="23"/>
        <v>0</v>
      </c>
      <c r="Q110">
        <f t="shared" si="24"/>
        <v>0</v>
      </c>
      <c r="R110">
        <f t="shared" si="25"/>
        <v>0</v>
      </c>
      <c r="S110">
        <f t="shared" si="26"/>
        <v>0</v>
      </c>
    </row>
    <row r="111" spans="1:19" x14ac:dyDescent="0.3">
      <c r="K111" t="s">
        <v>14</v>
      </c>
      <c r="L111">
        <f t="shared" si="19"/>
        <v>0</v>
      </c>
      <c r="M111">
        <f t="shared" si="20"/>
        <v>0</v>
      </c>
      <c r="N111">
        <f t="shared" si="21"/>
        <v>0</v>
      </c>
      <c r="O111">
        <f t="shared" si="22"/>
        <v>0</v>
      </c>
      <c r="P111">
        <f t="shared" si="23"/>
        <v>0</v>
      </c>
      <c r="Q111">
        <f t="shared" si="24"/>
        <v>0</v>
      </c>
      <c r="R111">
        <f t="shared" si="25"/>
        <v>0</v>
      </c>
      <c r="S111">
        <f t="shared" si="26"/>
        <v>0</v>
      </c>
    </row>
    <row r="112" spans="1:19" x14ac:dyDescent="0.3">
      <c r="K112" t="s">
        <v>39</v>
      </c>
      <c r="L112">
        <f t="shared" si="19"/>
        <v>0</v>
      </c>
      <c r="M112">
        <f t="shared" si="20"/>
        <v>0</v>
      </c>
      <c r="N112">
        <f t="shared" si="21"/>
        <v>0</v>
      </c>
      <c r="O112">
        <f t="shared" si="22"/>
        <v>0</v>
      </c>
      <c r="P112">
        <f t="shared" si="23"/>
        <v>0</v>
      </c>
      <c r="Q112">
        <f t="shared" si="24"/>
        <v>0</v>
      </c>
      <c r="R112">
        <f t="shared" si="25"/>
        <v>0</v>
      </c>
      <c r="S112">
        <f t="shared" si="26"/>
        <v>0</v>
      </c>
    </row>
    <row r="113" spans="11:19" x14ac:dyDescent="0.3">
      <c r="K113" t="s">
        <v>109</v>
      </c>
      <c r="L113">
        <f t="shared" si="19"/>
        <v>0</v>
      </c>
      <c r="M113">
        <f t="shared" si="20"/>
        <v>0</v>
      </c>
      <c r="N113">
        <f t="shared" si="21"/>
        <v>0</v>
      </c>
      <c r="O113">
        <f t="shared" si="22"/>
        <v>0</v>
      </c>
      <c r="P113">
        <f t="shared" si="23"/>
        <v>0</v>
      </c>
      <c r="Q113">
        <f t="shared" si="24"/>
        <v>0</v>
      </c>
      <c r="R113">
        <f t="shared" si="25"/>
        <v>0</v>
      </c>
      <c r="S113">
        <f t="shared" si="26"/>
        <v>0</v>
      </c>
    </row>
    <row r="114" spans="11:19" x14ac:dyDescent="0.3">
      <c r="K114" t="s">
        <v>96</v>
      </c>
      <c r="L114">
        <f t="shared" si="19"/>
        <v>0</v>
      </c>
      <c r="M114">
        <f t="shared" si="20"/>
        <v>0</v>
      </c>
      <c r="N114">
        <f t="shared" si="21"/>
        <v>0</v>
      </c>
      <c r="O114">
        <f t="shared" si="22"/>
        <v>0</v>
      </c>
      <c r="P114">
        <f t="shared" si="23"/>
        <v>0</v>
      </c>
      <c r="Q114">
        <f t="shared" si="24"/>
        <v>0</v>
      </c>
      <c r="R114">
        <f t="shared" si="25"/>
        <v>0</v>
      </c>
      <c r="S114">
        <f t="shared" si="26"/>
        <v>0</v>
      </c>
    </row>
    <row r="115" spans="11:19" x14ac:dyDescent="0.3">
      <c r="K115" t="s">
        <v>24</v>
      </c>
      <c r="L115">
        <f t="shared" si="19"/>
        <v>0</v>
      </c>
      <c r="M115">
        <f t="shared" si="20"/>
        <v>0</v>
      </c>
      <c r="N115">
        <f t="shared" si="21"/>
        <v>0</v>
      </c>
      <c r="O115">
        <f t="shared" si="22"/>
        <v>0</v>
      </c>
      <c r="P115">
        <f t="shared" si="23"/>
        <v>0</v>
      </c>
      <c r="Q115">
        <f t="shared" si="24"/>
        <v>0</v>
      </c>
      <c r="R115">
        <f t="shared" si="25"/>
        <v>0</v>
      </c>
      <c r="S115">
        <f t="shared" si="26"/>
        <v>0</v>
      </c>
    </row>
    <row r="116" spans="11:19" x14ac:dyDescent="0.3">
      <c r="K116" t="s">
        <v>20</v>
      </c>
      <c r="L116">
        <f t="shared" si="19"/>
        <v>0</v>
      </c>
      <c r="M116">
        <f t="shared" si="20"/>
        <v>0</v>
      </c>
      <c r="N116">
        <f t="shared" si="21"/>
        <v>0</v>
      </c>
      <c r="O116">
        <f t="shared" si="22"/>
        <v>0</v>
      </c>
      <c r="P116">
        <f t="shared" si="23"/>
        <v>0</v>
      </c>
      <c r="Q116">
        <f t="shared" si="24"/>
        <v>0</v>
      </c>
      <c r="R116">
        <f t="shared" si="25"/>
        <v>0</v>
      </c>
      <c r="S116">
        <f t="shared" si="26"/>
        <v>0</v>
      </c>
    </row>
    <row r="117" spans="11:19" x14ac:dyDescent="0.3">
      <c r="K117" t="s">
        <v>102</v>
      </c>
      <c r="L117">
        <f t="shared" si="19"/>
        <v>0</v>
      </c>
      <c r="M117">
        <f t="shared" si="20"/>
        <v>0</v>
      </c>
      <c r="N117">
        <f t="shared" si="21"/>
        <v>0</v>
      </c>
      <c r="O117">
        <f t="shared" si="22"/>
        <v>0</v>
      </c>
      <c r="P117">
        <f t="shared" si="23"/>
        <v>0</v>
      </c>
      <c r="Q117">
        <f t="shared" si="24"/>
        <v>0</v>
      </c>
      <c r="R117">
        <f t="shared" si="25"/>
        <v>0</v>
      </c>
      <c r="S117">
        <f t="shared" si="26"/>
        <v>0</v>
      </c>
    </row>
    <row r="118" spans="11:19" x14ac:dyDescent="0.3">
      <c r="K118" t="s">
        <v>67</v>
      </c>
      <c r="L118">
        <f t="shared" si="19"/>
        <v>0</v>
      </c>
      <c r="M118">
        <f t="shared" si="20"/>
        <v>0</v>
      </c>
      <c r="N118">
        <f t="shared" si="21"/>
        <v>0</v>
      </c>
      <c r="O118">
        <f t="shared" si="22"/>
        <v>0</v>
      </c>
      <c r="P118">
        <f t="shared" si="23"/>
        <v>0</v>
      </c>
      <c r="Q118">
        <f t="shared" si="24"/>
        <v>0</v>
      </c>
      <c r="R118">
        <f t="shared" si="25"/>
        <v>0</v>
      </c>
      <c r="S118">
        <f t="shared" si="26"/>
        <v>0</v>
      </c>
    </row>
    <row r="119" spans="11:19" x14ac:dyDescent="0.3">
      <c r="K119" t="s">
        <v>29</v>
      </c>
      <c r="L119">
        <f t="shared" si="19"/>
        <v>0</v>
      </c>
      <c r="M119">
        <f t="shared" si="20"/>
        <v>0</v>
      </c>
      <c r="N119">
        <f t="shared" si="21"/>
        <v>0</v>
      </c>
      <c r="O119">
        <f t="shared" si="22"/>
        <v>0</v>
      </c>
      <c r="P119">
        <f t="shared" si="23"/>
        <v>0</v>
      </c>
      <c r="Q119">
        <f t="shared" si="24"/>
        <v>0</v>
      </c>
      <c r="R119">
        <f t="shared" si="25"/>
        <v>0</v>
      </c>
      <c r="S119">
        <f t="shared" si="26"/>
        <v>0</v>
      </c>
    </row>
    <row r="120" spans="11:19" x14ac:dyDescent="0.3">
      <c r="K120" t="s">
        <v>123</v>
      </c>
      <c r="L120">
        <f t="shared" si="19"/>
        <v>0</v>
      </c>
      <c r="M120">
        <f t="shared" si="20"/>
        <v>0</v>
      </c>
      <c r="N120">
        <f t="shared" si="21"/>
        <v>0</v>
      </c>
      <c r="O120">
        <f t="shared" si="22"/>
        <v>0</v>
      </c>
      <c r="P120">
        <f t="shared" si="23"/>
        <v>0</v>
      </c>
      <c r="Q120">
        <f t="shared" si="24"/>
        <v>0</v>
      </c>
      <c r="R120">
        <f t="shared" si="25"/>
        <v>0</v>
      </c>
      <c r="S120">
        <f t="shared" si="26"/>
        <v>0</v>
      </c>
    </row>
    <row r="121" spans="11:19" x14ac:dyDescent="0.3">
      <c r="K121" t="s">
        <v>36</v>
      </c>
      <c r="L121">
        <f t="shared" si="19"/>
        <v>0</v>
      </c>
      <c r="M121">
        <f t="shared" si="20"/>
        <v>0</v>
      </c>
      <c r="N121">
        <f t="shared" si="21"/>
        <v>0</v>
      </c>
      <c r="O121">
        <f t="shared" si="22"/>
        <v>0</v>
      </c>
      <c r="P121">
        <f t="shared" si="23"/>
        <v>0</v>
      </c>
      <c r="Q121">
        <f t="shared" si="24"/>
        <v>0</v>
      </c>
      <c r="R121">
        <f t="shared" si="25"/>
        <v>0</v>
      </c>
      <c r="S121">
        <f t="shared" si="26"/>
        <v>0</v>
      </c>
    </row>
    <row r="122" spans="11:19" x14ac:dyDescent="0.3">
      <c r="K122" t="s">
        <v>110</v>
      </c>
      <c r="L122">
        <f t="shared" si="19"/>
        <v>0</v>
      </c>
      <c r="M122">
        <f t="shared" si="20"/>
        <v>0</v>
      </c>
      <c r="N122">
        <f t="shared" si="21"/>
        <v>0</v>
      </c>
      <c r="O122">
        <f t="shared" si="22"/>
        <v>0</v>
      </c>
      <c r="P122">
        <f t="shared" si="23"/>
        <v>0</v>
      </c>
      <c r="Q122">
        <f t="shared" si="24"/>
        <v>0</v>
      </c>
      <c r="R122">
        <f t="shared" si="25"/>
        <v>0</v>
      </c>
      <c r="S122">
        <f t="shared" si="26"/>
        <v>0</v>
      </c>
    </row>
    <row r="123" spans="11:19" x14ac:dyDescent="0.3">
      <c r="K123" t="s">
        <v>83</v>
      </c>
      <c r="L123">
        <f t="shared" si="19"/>
        <v>0</v>
      </c>
      <c r="M123">
        <f t="shared" si="20"/>
        <v>0</v>
      </c>
      <c r="N123">
        <f t="shared" si="21"/>
        <v>0</v>
      </c>
      <c r="O123">
        <f t="shared" si="22"/>
        <v>0</v>
      </c>
      <c r="P123">
        <f t="shared" si="23"/>
        <v>0</v>
      </c>
      <c r="Q123">
        <f t="shared" si="24"/>
        <v>0</v>
      </c>
      <c r="R123">
        <f t="shared" si="25"/>
        <v>0</v>
      </c>
      <c r="S123">
        <f t="shared" si="26"/>
        <v>0</v>
      </c>
    </row>
    <row r="124" spans="11:19" x14ac:dyDescent="0.3">
      <c r="K124" t="s">
        <v>32</v>
      </c>
      <c r="L124">
        <f t="shared" si="19"/>
        <v>0</v>
      </c>
      <c r="M124">
        <f t="shared" si="20"/>
        <v>0</v>
      </c>
      <c r="N124">
        <f t="shared" si="21"/>
        <v>0</v>
      </c>
      <c r="O124">
        <f t="shared" si="22"/>
        <v>0</v>
      </c>
      <c r="P124">
        <f t="shared" si="23"/>
        <v>0</v>
      </c>
      <c r="Q124">
        <f t="shared" si="24"/>
        <v>0</v>
      </c>
      <c r="R124">
        <f t="shared" si="25"/>
        <v>0</v>
      </c>
      <c r="S124">
        <f t="shared" si="26"/>
        <v>0</v>
      </c>
    </row>
    <row r="125" spans="11:19" x14ac:dyDescent="0.3">
      <c r="K125" t="s">
        <v>105</v>
      </c>
      <c r="L125">
        <f t="shared" si="19"/>
        <v>0</v>
      </c>
      <c r="M125">
        <f t="shared" si="20"/>
        <v>0</v>
      </c>
      <c r="N125">
        <f t="shared" si="21"/>
        <v>0</v>
      </c>
      <c r="O125">
        <f t="shared" si="22"/>
        <v>0</v>
      </c>
      <c r="P125">
        <f t="shared" si="23"/>
        <v>0</v>
      </c>
      <c r="Q125">
        <f t="shared" si="24"/>
        <v>0</v>
      </c>
      <c r="R125">
        <f t="shared" si="25"/>
        <v>0</v>
      </c>
      <c r="S125">
        <f t="shared" si="26"/>
        <v>0</v>
      </c>
    </row>
    <row r="126" spans="11:19" x14ac:dyDescent="0.3">
      <c r="K126" t="s">
        <v>98</v>
      </c>
      <c r="L126">
        <f t="shared" si="19"/>
        <v>0</v>
      </c>
      <c r="M126">
        <f t="shared" si="20"/>
        <v>0</v>
      </c>
      <c r="N126">
        <f t="shared" si="21"/>
        <v>0</v>
      </c>
      <c r="O126">
        <f t="shared" si="22"/>
        <v>0</v>
      </c>
      <c r="P126">
        <f t="shared" si="23"/>
        <v>0</v>
      </c>
      <c r="Q126">
        <f t="shared" si="24"/>
        <v>0</v>
      </c>
      <c r="R126">
        <f t="shared" si="25"/>
        <v>0</v>
      </c>
      <c r="S126">
        <f t="shared" si="26"/>
        <v>0</v>
      </c>
    </row>
    <row r="127" spans="11:19" x14ac:dyDescent="0.3">
      <c r="K127" t="s">
        <v>119</v>
      </c>
      <c r="L127">
        <f t="shared" si="19"/>
        <v>0</v>
      </c>
      <c r="M127">
        <f t="shared" si="20"/>
        <v>0</v>
      </c>
      <c r="N127">
        <f t="shared" si="21"/>
        <v>0</v>
      </c>
      <c r="O127">
        <f t="shared" si="22"/>
        <v>0</v>
      </c>
      <c r="P127">
        <f t="shared" si="23"/>
        <v>0</v>
      </c>
      <c r="Q127">
        <f t="shared" si="24"/>
        <v>0</v>
      </c>
      <c r="R127">
        <f t="shared" si="25"/>
        <v>0</v>
      </c>
      <c r="S127">
        <f t="shared" si="26"/>
        <v>0</v>
      </c>
    </row>
    <row r="128" spans="11:19" x14ac:dyDescent="0.3">
      <c r="K128" t="s">
        <v>43</v>
      </c>
      <c r="L128">
        <f t="shared" si="19"/>
        <v>0</v>
      </c>
      <c r="M128">
        <f t="shared" si="20"/>
        <v>0</v>
      </c>
      <c r="N128">
        <f t="shared" si="21"/>
        <v>0</v>
      </c>
      <c r="O128">
        <f t="shared" si="22"/>
        <v>0</v>
      </c>
      <c r="P128">
        <f t="shared" si="23"/>
        <v>0</v>
      </c>
      <c r="Q128">
        <f t="shared" si="24"/>
        <v>0</v>
      </c>
      <c r="R128">
        <f t="shared" si="25"/>
        <v>0</v>
      </c>
      <c r="S128">
        <f t="shared" si="26"/>
        <v>0</v>
      </c>
    </row>
    <row r="129" spans="1:19" x14ac:dyDescent="0.3">
      <c r="K129" t="s">
        <v>53</v>
      </c>
      <c r="L129">
        <f t="shared" si="19"/>
        <v>0</v>
      </c>
      <c r="M129">
        <f t="shared" si="20"/>
        <v>0</v>
      </c>
      <c r="N129">
        <f t="shared" si="21"/>
        <v>0</v>
      </c>
      <c r="O129">
        <f t="shared" si="22"/>
        <v>0</v>
      </c>
      <c r="P129">
        <f t="shared" si="23"/>
        <v>0</v>
      </c>
      <c r="Q129">
        <f t="shared" si="24"/>
        <v>0</v>
      </c>
      <c r="R129">
        <f t="shared" si="25"/>
        <v>0</v>
      </c>
      <c r="S129">
        <f t="shared" si="26"/>
        <v>0</v>
      </c>
    </row>
    <row r="130" spans="1:19" x14ac:dyDescent="0.3">
      <c r="K130" t="s">
        <v>124</v>
      </c>
      <c r="L130">
        <f t="shared" si="19"/>
        <v>0</v>
      </c>
      <c r="M130">
        <f t="shared" si="20"/>
        <v>0</v>
      </c>
      <c r="N130">
        <f t="shared" si="21"/>
        <v>0</v>
      </c>
      <c r="O130">
        <f t="shared" si="22"/>
        <v>0</v>
      </c>
      <c r="P130">
        <f t="shared" si="23"/>
        <v>0</v>
      </c>
      <c r="Q130">
        <f t="shared" si="24"/>
        <v>0</v>
      </c>
      <c r="R130">
        <f t="shared" si="25"/>
        <v>0</v>
      </c>
      <c r="S130">
        <f t="shared" si="26"/>
        <v>0</v>
      </c>
    </row>
    <row r="131" spans="1:19" x14ac:dyDescent="0.3">
      <c r="K131" t="s">
        <v>117</v>
      </c>
      <c r="L131">
        <f t="shared" si="19"/>
        <v>0</v>
      </c>
      <c r="M131">
        <f t="shared" si="20"/>
        <v>0</v>
      </c>
      <c r="N131">
        <f t="shared" si="21"/>
        <v>0</v>
      </c>
      <c r="O131">
        <f t="shared" si="22"/>
        <v>0</v>
      </c>
      <c r="P131">
        <f t="shared" si="23"/>
        <v>0</v>
      </c>
      <c r="Q131">
        <f t="shared" si="24"/>
        <v>0</v>
      </c>
      <c r="R131">
        <f t="shared" si="25"/>
        <v>0</v>
      </c>
      <c r="S131">
        <f t="shared" si="26"/>
        <v>0</v>
      </c>
    </row>
    <row r="132" spans="1:19" x14ac:dyDescent="0.3">
      <c r="K132" t="s">
        <v>100</v>
      </c>
      <c r="L132">
        <f t="shared" si="19"/>
        <v>0</v>
      </c>
      <c r="M132">
        <f t="shared" si="20"/>
        <v>0</v>
      </c>
      <c r="N132">
        <f t="shared" si="21"/>
        <v>0</v>
      </c>
      <c r="O132">
        <f t="shared" si="22"/>
        <v>0</v>
      </c>
      <c r="P132">
        <f t="shared" si="23"/>
        <v>0</v>
      </c>
      <c r="Q132">
        <f t="shared" si="24"/>
        <v>0</v>
      </c>
      <c r="R132">
        <f t="shared" si="25"/>
        <v>0</v>
      </c>
      <c r="S132">
        <f t="shared" si="26"/>
        <v>0</v>
      </c>
    </row>
    <row r="133" spans="1:19" x14ac:dyDescent="0.3">
      <c r="K133" t="s">
        <v>76</v>
      </c>
      <c r="L133">
        <f t="shared" si="19"/>
        <v>0</v>
      </c>
      <c r="M133">
        <f t="shared" si="20"/>
        <v>0</v>
      </c>
      <c r="N133">
        <f t="shared" si="21"/>
        <v>0</v>
      </c>
      <c r="O133">
        <f t="shared" si="22"/>
        <v>0</v>
      </c>
      <c r="P133">
        <f t="shared" si="23"/>
        <v>0</v>
      </c>
      <c r="Q133">
        <f t="shared" si="24"/>
        <v>0</v>
      </c>
      <c r="R133">
        <f t="shared" si="25"/>
        <v>0</v>
      </c>
      <c r="S133">
        <f t="shared" si="26"/>
        <v>0</v>
      </c>
    </row>
    <row r="134" spans="1:19" x14ac:dyDescent="0.3">
      <c r="K134" t="s">
        <v>122</v>
      </c>
      <c r="L134">
        <f t="shared" si="19"/>
        <v>0</v>
      </c>
      <c r="M134">
        <f t="shared" si="20"/>
        <v>0</v>
      </c>
      <c r="N134">
        <f t="shared" si="21"/>
        <v>0</v>
      </c>
      <c r="O134">
        <f t="shared" si="22"/>
        <v>0</v>
      </c>
      <c r="P134">
        <f t="shared" si="23"/>
        <v>0</v>
      </c>
      <c r="Q134">
        <f t="shared" si="24"/>
        <v>0</v>
      </c>
      <c r="R134">
        <f t="shared" si="25"/>
        <v>0</v>
      </c>
      <c r="S134">
        <f t="shared" si="26"/>
        <v>0</v>
      </c>
    </row>
    <row r="135" spans="1:19" x14ac:dyDescent="0.3">
      <c r="K135" t="s">
        <v>135</v>
      </c>
      <c r="L135">
        <f t="shared" si="19"/>
        <v>0</v>
      </c>
      <c r="M135">
        <f t="shared" si="20"/>
        <v>0</v>
      </c>
      <c r="N135">
        <f t="shared" si="21"/>
        <v>0</v>
      </c>
      <c r="O135">
        <f t="shared" si="22"/>
        <v>0</v>
      </c>
      <c r="P135">
        <f t="shared" si="23"/>
        <v>0</v>
      </c>
      <c r="Q135">
        <f t="shared" si="24"/>
        <v>0</v>
      </c>
      <c r="R135">
        <f t="shared" si="25"/>
        <v>0</v>
      </c>
      <c r="S135">
        <f t="shared" si="26"/>
        <v>0</v>
      </c>
    </row>
    <row r="136" spans="1:19" x14ac:dyDescent="0.3">
      <c r="K136" t="s">
        <v>7</v>
      </c>
      <c r="L136">
        <f t="shared" si="19"/>
        <v>0</v>
      </c>
      <c r="M136">
        <f t="shared" si="20"/>
        <v>0</v>
      </c>
      <c r="N136">
        <f t="shared" si="21"/>
        <v>0</v>
      </c>
      <c r="O136">
        <f t="shared" si="22"/>
        <v>0</v>
      </c>
      <c r="P136">
        <f t="shared" si="23"/>
        <v>0</v>
      </c>
      <c r="Q136">
        <f t="shared" si="24"/>
        <v>0</v>
      </c>
      <c r="R136">
        <f t="shared" si="25"/>
        <v>0</v>
      </c>
      <c r="S136">
        <f t="shared" si="26"/>
        <v>0</v>
      </c>
    </row>
    <row r="137" spans="1:19" x14ac:dyDescent="0.3">
      <c r="K137" t="s">
        <v>118</v>
      </c>
      <c r="L137">
        <f t="shared" si="19"/>
        <v>0</v>
      </c>
      <c r="M137">
        <f t="shared" si="20"/>
        <v>0</v>
      </c>
      <c r="N137">
        <f t="shared" si="21"/>
        <v>0</v>
      </c>
      <c r="O137">
        <f t="shared" si="22"/>
        <v>0</v>
      </c>
      <c r="P137">
        <f t="shared" si="23"/>
        <v>0</v>
      </c>
      <c r="Q137">
        <f t="shared" si="24"/>
        <v>0</v>
      </c>
      <c r="R137">
        <f t="shared" si="25"/>
        <v>0</v>
      </c>
      <c r="S137">
        <f t="shared" si="26"/>
        <v>0</v>
      </c>
    </row>
    <row r="138" spans="1:19" x14ac:dyDescent="0.3">
      <c r="K138" t="s">
        <v>50</v>
      </c>
      <c r="L138">
        <f t="shared" si="19"/>
        <v>0</v>
      </c>
      <c r="M138">
        <f t="shared" si="20"/>
        <v>0</v>
      </c>
      <c r="N138">
        <f t="shared" si="21"/>
        <v>0</v>
      </c>
      <c r="O138">
        <f t="shared" si="22"/>
        <v>0</v>
      </c>
      <c r="P138">
        <f t="shared" si="23"/>
        <v>0</v>
      </c>
      <c r="Q138">
        <f t="shared" si="24"/>
        <v>0</v>
      </c>
      <c r="R138">
        <f t="shared" si="25"/>
        <v>0</v>
      </c>
      <c r="S138">
        <f t="shared" si="26"/>
        <v>0</v>
      </c>
    </row>
    <row r="139" spans="1:19" x14ac:dyDescent="0.3">
      <c r="K139" t="s">
        <v>3</v>
      </c>
      <c r="L139">
        <f t="shared" si="19"/>
        <v>0</v>
      </c>
      <c r="M139">
        <f t="shared" si="20"/>
        <v>0</v>
      </c>
      <c r="N139">
        <f t="shared" si="21"/>
        <v>0</v>
      </c>
      <c r="O139">
        <f t="shared" si="22"/>
        <v>0</v>
      </c>
      <c r="P139">
        <f t="shared" si="23"/>
        <v>0</v>
      </c>
      <c r="Q139">
        <f t="shared" si="24"/>
        <v>0</v>
      </c>
      <c r="R139">
        <f t="shared" si="25"/>
        <v>0</v>
      </c>
      <c r="S139">
        <f t="shared" si="26"/>
        <v>0</v>
      </c>
    </row>
    <row r="140" spans="1:19" x14ac:dyDescent="0.3">
      <c r="L140">
        <f>SUM(L108:L139)</f>
        <v>0</v>
      </c>
      <c r="M140">
        <f t="shared" ref="M140:S140" si="27">SUM(M108:M139)</f>
        <v>0</v>
      </c>
      <c r="N140">
        <f t="shared" si="27"/>
        <v>0</v>
      </c>
      <c r="O140">
        <f t="shared" si="27"/>
        <v>0</v>
      </c>
      <c r="P140">
        <f t="shared" si="27"/>
        <v>0</v>
      </c>
      <c r="Q140">
        <f t="shared" si="27"/>
        <v>0</v>
      </c>
      <c r="R140">
        <f t="shared" si="27"/>
        <v>0</v>
      </c>
      <c r="S140">
        <f t="shared" si="27"/>
        <v>0</v>
      </c>
    </row>
    <row r="143" spans="1:19" x14ac:dyDescent="0.3">
      <c r="A143" s="12" t="s">
        <v>147</v>
      </c>
      <c r="B143" s="12" t="s">
        <v>148</v>
      </c>
    </row>
    <row r="144" spans="1:19" x14ac:dyDescent="0.3">
      <c r="A144" s="12" t="s">
        <v>141</v>
      </c>
    </row>
    <row r="145" spans="11:19" x14ac:dyDescent="0.3">
      <c r="K145" t="s">
        <v>44</v>
      </c>
      <c r="L145">
        <f>IFERROR(GETPIVOTDATA("[Measures].[Recuento de OPORTUNIDAD]",$A$143,"[Tabla1].[COMARCA]","[Tabla1].[COMARCA].&amp;[BAJO NALÓN]","[Tabla1].[OPORTUNIDAD]","[Tabla1].[OPORTUNIDAD].&amp;["&amp;K145&amp;"]"),0)</f>
        <v>0</v>
      </c>
      <c r="M145">
        <f>IFERROR(GETPIVOTDATA("[Measures].[Recuento de OPORTUNIDAD]",$A$143,"[Tabla1].[COMARCA]","[Tabla1].[COMARCA].&amp;[CABO PEÑAS]","[Tabla1].[OPORTUNIDAD]","[Tabla1].[OPORTUNIDAD].&amp;["&amp;K145&amp;"]"),0)</f>
        <v>0</v>
      </c>
      <c r="N145">
        <f>IFERROR(GETPIVOTDATA("[Measures].[Recuento de OPORTUNIDAD]",$A$143,"[Tabla1].[COMARCA]","[Tabla1].[COMARCA].&amp;[COMARCA DE  LA SIDRA]","[Tabla1].[OPORTUNIDAD]","[Tabla1].[OPORTUNIDAD].&amp;["&amp;K145&amp;"]"),0)</f>
        <v>0</v>
      </c>
      <c r="O145">
        <f>IFERROR(GETPIVOTDATA("[Measures].[Recuento de OPORTUNIDAD]",$A$143,"[Tabla1].[COMARCA]","[Tabla1].[COMARCA].&amp;[ESE-ENTRECABOS]","[Tabla1].[OPORTUNIDAD]","[Tabla1].[OPORTUNIDAD].&amp;["&amp;K145&amp;"]"),0)</f>
        <v>0</v>
      </c>
      <c r="P145">
        <f>IFERROR(GETPIVOTDATA("[Measures].[Recuento de OPORTUNIDAD]",$A$143,"[Tabla1].[COMARCA]","[Tabla1].[COMARCA].&amp;[NAVIA-PORCÍA]","[Tabla1].[OPORTUNIDAD]","[Tabla1].[OPORTUNIDAD].&amp;["&amp;K145&amp;"]"),0)</f>
        <v>0</v>
      </c>
      <c r="Q145">
        <f>IFERROR(GETPIVOTDATA("[Measures].[Recuento de OPORTUNIDAD]",$A$143,"[Tabla1].[COMARCA]","[Tabla1].[COMARCA].&amp;[ORIENTE]","[Tabla1].[OPORTUNIDAD]","[Tabla1].[OPORTUNIDAD].&amp;["&amp;K145&amp;"]"),0)</f>
        <v>0</v>
      </c>
      <c r="R145">
        <f>IFERROR(GETPIVOTDATA("[Measures].[Recuento de OPORTUNIDAD]",$A$143,"[Tabla1].[COMARCA]","[Tabla1].[COMARCA].&amp;[OSCOS-EO]","[Tabla1].[OPORTUNIDAD]","[Tabla1].[OPORTUNIDAD].&amp;["&amp;K145&amp;"]"),0)</f>
        <v>0</v>
      </c>
      <c r="S145">
        <f>SUM(L145:R145)</f>
        <v>0</v>
      </c>
    </row>
    <row r="146" spans="11:19" x14ac:dyDescent="0.3">
      <c r="K146" t="s">
        <v>63</v>
      </c>
      <c r="L146">
        <f t="shared" ref="L146:L173" si="28">IFERROR(GETPIVOTDATA("[Measures].[Recuento de OPORTUNIDAD]",$A$143,"[Tabla1].[COMARCA]","[Tabla1].[COMARCA].&amp;[BAJO NALÓN]","[Tabla1].[OPORTUNIDAD]","[Tabla1].[OPORTUNIDAD].&amp;["&amp;K146&amp;"]"),0)</f>
        <v>0</v>
      </c>
      <c r="M146">
        <f t="shared" ref="M146:M173" si="29">IFERROR(GETPIVOTDATA("[Measures].[Recuento de OPORTUNIDAD]",$A$143,"[Tabla1].[COMARCA]","[Tabla1].[COMARCA].&amp;[CABO PEÑAS]","[Tabla1].[OPORTUNIDAD]","[Tabla1].[OPORTUNIDAD].&amp;["&amp;K146&amp;"]"),0)</f>
        <v>0</v>
      </c>
      <c r="N146">
        <f t="shared" ref="N146:N173" si="30">IFERROR(GETPIVOTDATA("[Measures].[Recuento de OPORTUNIDAD]",$A$143,"[Tabla1].[COMARCA]","[Tabla1].[COMARCA].&amp;[COMARCA DE  LA SIDRA]","[Tabla1].[OPORTUNIDAD]","[Tabla1].[OPORTUNIDAD].&amp;["&amp;K146&amp;"]"),0)</f>
        <v>0</v>
      </c>
      <c r="O146">
        <f t="shared" ref="O146:O173" si="31">IFERROR(GETPIVOTDATA("[Measures].[Recuento de OPORTUNIDAD]",$A$143,"[Tabla1].[COMARCA]","[Tabla1].[COMARCA].&amp;[ESE-ENTRECABOS]","[Tabla1].[OPORTUNIDAD]","[Tabla1].[OPORTUNIDAD].&amp;["&amp;K146&amp;"]"),0)</f>
        <v>0</v>
      </c>
      <c r="P146">
        <f t="shared" ref="P146:P173" si="32">IFERROR(GETPIVOTDATA("[Measures].[Recuento de OPORTUNIDAD]",$A$143,"[Tabla1].[COMARCA]","[Tabla1].[COMARCA].&amp;[NAVIA-PORCÍA]","[Tabla1].[OPORTUNIDAD]","[Tabla1].[OPORTUNIDAD].&amp;["&amp;K146&amp;"]"),0)</f>
        <v>0</v>
      </c>
      <c r="Q146">
        <f t="shared" ref="Q146:Q173" si="33">IFERROR(GETPIVOTDATA("[Measures].[Recuento de OPORTUNIDAD]",$A$143,"[Tabla1].[COMARCA]","[Tabla1].[COMARCA].&amp;[ORIENTE]","[Tabla1].[OPORTUNIDAD]","[Tabla1].[OPORTUNIDAD].&amp;["&amp;K146&amp;"]"),0)</f>
        <v>0</v>
      </c>
      <c r="R146">
        <f t="shared" ref="R146:R173" si="34">IFERROR(GETPIVOTDATA("[Measures].[Recuento de OPORTUNIDAD]",$A$143,"[Tabla1].[COMARCA]","[Tabla1].[COMARCA].&amp;[OSCOS-EO]","[Tabla1].[OPORTUNIDAD]","[Tabla1].[OPORTUNIDAD].&amp;["&amp;K146&amp;"]"),0)</f>
        <v>0</v>
      </c>
      <c r="S146">
        <f t="shared" ref="S146:S173" si="35">SUM(L146:R146)</f>
        <v>0</v>
      </c>
    </row>
    <row r="147" spans="11:19" x14ac:dyDescent="0.3">
      <c r="K147" t="s">
        <v>48</v>
      </c>
      <c r="L147">
        <f t="shared" si="28"/>
        <v>0</v>
      </c>
      <c r="M147">
        <f t="shared" si="29"/>
        <v>0</v>
      </c>
      <c r="N147">
        <f t="shared" si="30"/>
        <v>0</v>
      </c>
      <c r="O147">
        <f t="shared" si="31"/>
        <v>0</v>
      </c>
      <c r="P147">
        <f t="shared" si="32"/>
        <v>0</v>
      </c>
      <c r="Q147">
        <f t="shared" si="33"/>
        <v>0</v>
      </c>
      <c r="R147">
        <f t="shared" si="34"/>
        <v>0</v>
      </c>
      <c r="S147">
        <f t="shared" si="35"/>
        <v>0</v>
      </c>
    </row>
    <row r="148" spans="11:19" x14ac:dyDescent="0.3">
      <c r="K148" t="s">
        <v>90</v>
      </c>
      <c r="L148">
        <f t="shared" si="28"/>
        <v>0</v>
      </c>
      <c r="M148">
        <f t="shared" si="29"/>
        <v>0</v>
      </c>
      <c r="N148">
        <f t="shared" si="30"/>
        <v>0</v>
      </c>
      <c r="O148">
        <f t="shared" si="31"/>
        <v>0</v>
      </c>
      <c r="P148">
        <f t="shared" si="32"/>
        <v>0</v>
      </c>
      <c r="Q148">
        <f t="shared" si="33"/>
        <v>0</v>
      </c>
      <c r="R148">
        <f t="shared" si="34"/>
        <v>0</v>
      </c>
      <c r="S148">
        <f t="shared" si="35"/>
        <v>0</v>
      </c>
    </row>
    <row r="149" spans="11:19" x14ac:dyDescent="0.3">
      <c r="K149" t="s">
        <v>106</v>
      </c>
      <c r="L149">
        <f t="shared" si="28"/>
        <v>0</v>
      </c>
      <c r="M149">
        <f t="shared" si="29"/>
        <v>0</v>
      </c>
      <c r="N149">
        <f t="shared" si="30"/>
        <v>0</v>
      </c>
      <c r="O149">
        <f t="shared" si="31"/>
        <v>0</v>
      </c>
      <c r="P149">
        <f t="shared" si="32"/>
        <v>0</v>
      </c>
      <c r="Q149">
        <f t="shared" si="33"/>
        <v>0</v>
      </c>
      <c r="R149">
        <f t="shared" si="34"/>
        <v>0</v>
      </c>
      <c r="S149">
        <f t="shared" si="35"/>
        <v>0</v>
      </c>
    </row>
    <row r="150" spans="11:19" x14ac:dyDescent="0.3">
      <c r="K150" t="s">
        <v>17</v>
      </c>
      <c r="L150">
        <f t="shared" si="28"/>
        <v>0</v>
      </c>
      <c r="M150">
        <f t="shared" si="29"/>
        <v>0</v>
      </c>
      <c r="N150">
        <f t="shared" si="30"/>
        <v>0</v>
      </c>
      <c r="O150">
        <f t="shared" si="31"/>
        <v>0</v>
      </c>
      <c r="P150">
        <f t="shared" si="32"/>
        <v>0</v>
      </c>
      <c r="Q150">
        <f t="shared" si="33"/>
        <v>0</v>
      </c>
      <c r="R150">
        <f t="shared" si="34"/>
        <v>0</v>
      </c>
      <c r="S150">
        <f t="shared" si="35"/>
        <v>0</v>
      </c>
    </row>
    <row r="151" spans="11:19" x14ac:dyDescent="0.3">
      <c r="K151" t="s">
        <v>103</v>
      </c>
      <c r="L151">
        <f t="shared" si="28"/>
        <v>0</v>
      </c>
      <c r="M151">
        <f t="shared" si="29"/>
        <v>0</v>
      </c>
      <c r="N151">
        <f t="shared" si="30"/>
        <v>0</v>
      </c>
      <c r="O151">
        <f t="shared" si="31"/>
        <v>0</v>
      </c>
      <c r="P151">
        <f t="shared" si="32"/>
        <v>0</v>
      </c>
      <c r="Q151">
        <f t="shared" si="33"/>
        <v>0</v>
      </c>
      <c r="R151">
        <f t="shared" si="34"/>
        <v>0</v>
      </c>
      <c r="S151">
        <f t="shared" si="35"/>
        <v>0</v>
      </c>
    </row>
    <row r="152" spans="11:19" x14ac:dyDescent="0.3">
      <c r="K152" t="s">
        <v>69</v>
      </c>
      <c r="L152">
        <f t="shared" si="28"/>
        <v>0</v>
      </c>
      <c r="M152">
        <f t="shared" si="29"/>
        <v>0</v>
      </c>
      <c r="N152">
        <f t="shared" si="30"/>
        <v>0</v>
      </c>
      <c r="O152">
        <f t="shared" si="31"/>
        <v>0</v>
      </c>
      <c r="P152">
        <f t="shared" si="32"/>
        <v>0</v>
      </c>
      <c r="Q152">
        <f t="shared" si="33"/>
        <v>0</v>
      </c>
      <c r="R152">
        <f t="shared" si="34"/>
        <v>0</v>
      </c>
      <c r="S152">
        <f t="shared" si="35"/>
        <v>0</v>
      </c>
    </row>
    <row r="153" spans="11:19" x14ac:dyDescent="0.3">
      <c r="K153" t="s">
        <v>95</v>
      </c>
      <c r="L153">
        <f t="shared" si="28"/>
        <v>0</v>
      </c>
      <c r="M153">
        <f t="shared" si="29"/>
        <v>0</v>
      </c>
      <c r="N153">
        <f t="shared" si="30"/>
        <v>0</v>
      </c>
      <c r="O153">
        <f t="shared" si="31"/>
        <v>0</v>
      </c>
      <c r="P153">
        <f t="shared" si="32"/>
        <v>0</v>
      </c>
      <c r="Q153">
        <f t="shared" si="33"/>
        <v>0</v>
      </c>
      <c r="R153">
        <f t="shared" si="34"/>
        <v>0</v>
      </c>
      <c r="S153">
        <f t="shared" si="35"/>
        <v>0</v>
      </c>
    </row>
    <row r="154" spans="11:19" x14ac:dyDescent="0.3">
      <c r="K154" t="s">
        <v>108</v>
      </c>
      <c r="L154">
        <f t="shared" si="28"/>
        <v>0</v>
      </c>
      <c r="M154">
        <f t="shared" si="29"/>
        <v>0</v>
      </c>
      <c r="N154">
        <f t="shared" si="30"/>
        <v>0</v>
      </c>
      <c r="O154">
        <f t="shared" si="31"/>
        <v>0</v>
      </c>
      <c r="P154">
        <f t="shared" si="32"/>
        <v>0</v>
      </c>
      <c r="Q154">
        <f t="shared" si="33"/>
        <v>0</v>
      </c>
      <c r="R154">
        <f t="shared" si="34"/>
        <v>0</v>
      </c>
      <c r="S154">
        <f t="shared" si="35"/>
        <v>0</v>
      </c>
    </row>
    <row r="155" spans="11:19" x14ac:dyDescent="0.3">
      <c r="K155" t="s">
        <v>74</v>
      </c>
      <c r="L155">
        <f t="shared" si="28"/>
        <v>0</v>
      </c>
      <c r="M155">
        <f t="shared" si="29"/>
        <v>0</v>
      </c>
      <c r="N155">
        <f t="shared" si="30"/>
        <v>0</v>
      </c>
      <c r="O155">
        <f t="shared" si="31"/>
        <v>0</v>
      </c>
      <c r="P155">
        <f t="shared" si="32"/>
        <v>0</v>
      </c>
      <c r="Q155">
        <f t="shared" si="33"/>
        <v>0</v>
      </c>
      <c r="R155">
        <f t="shared" si="34"/>
        <v>0</v>
      </c>
      <c r="S155">
        <f t="shared" si="35"/>
        <v>0</v>
      </c>
    </row>
    <row r="156" spans="11:19" x14ac:dyDescent="0.3">
      <c r="K156" t="s">
        <v>37</v>
      </c>
      <c r="L156">
        <f t="shared" si="28"/>
        <v>0</v>
      </c>
      <c r="M156">
        <f t="shared" si="29"/>
        <v>0</v>
      </c>
      <c r="N156">
        <f t="shared" si="30"/>
        <v>0</v>
      </c>
      <c r="O156">
        <f t="shared" si="31"/>
        <v>0</v>
      </c>
      <c r="P156">
        <f t="shared" si="32"/>
        <v>0</v>
      </c>
      <c r="Q156">
        <f t="shared" si="33"/>
        <v>0</v>
      </c>
      <c r="R156">
        <f t="shared" si="34"/>
        <v>0</v>
      </c>
      <c r="S156">
        <f t="shared" si="35"/>
        <v>0</v>
      </c>
    </row>
    <row r="157" spans="11:19" x14ac:dyDescent="0.3">
      <c r="K157" t="s">
        <v>61</v>
      </c>
      <c r="L157">
        <f t="shared" si="28"/>
        <v>0</v>
      </c>
      <c r="M157">
        <f t="shared" si="29"/>
        <v>0</v>
      </c>
      <c r="N157">
        <f t="shared" si="30"/>
        <v>0</v>
      </c>
      <c r="O157">
        <f t="shared" si="31"/>
        <v>0</v>
      </c>
      <c r="P157">
        <f t="shared" si="32"/>
        <v>0</v>
      </c>
      <c r="Q157">
        <f t="shared" si="33"/>
        <v>0</v>
      </c>
      <c r="R157">
        <f t="shared" si="34"/>
        <v>0</v>
      </c>
      <c r="S157">
        <f t="shared" si="35"/>
        <v>0</v>
      </c>
    </row>
    <row r="158" spans="11:19" x14ac:dyDescent="0.3">
      <c r="K158" t="s">
        <v>112</v>
      </c>
      <c r="L158">
        <f t="shared" si="28"/>
        <v>0</v>
      </c>
      <c r="M158">
        <f t="shared" si="29"/>
        <v>0</v>
      </c>
      <c r="N158">
        <f t="shared" si="30"/>
        <v>0</v>
      </c>
      <c r="O158">
        <f t="shared" si="31"/>
        <v>0</v>
      </c>
      <c r="P158">
        <f t="shared" si="32"/>
        <v>0</v>
      </c>
      <c r="Q158">
        <f t="shared" si="33"/>
        <v>0</v>
      </c>
      <c r="R158">
        <f t="shared" si="34"/>
        <v>0</v>
      </c>
      <c r="S158">
        <f t="shared" si="35"/>
        <v>0</v>
      </c>
    </row>
    <row r="159" spans="11:19" x14ac:dyDescent="0.3">
      <c r="K159" t="s">
        <v>56</v>
      </c>
      <c r="L159">
        <f t="shared" si="28"/>
        <v>0</v>
      </c>
      <c r="M159">
        <f t="shared" si="29"/>
        <v>0</v>
      </c>
      <c r="N159">
        <f t="shared" si="30"/>
        <v>0</v>
      </c>
      <c r="O159">
        <f t="shared" si="31"/>
        <v>0</v>
      </c>
      <c r="P159">
        <f t="shared" si="32"/>
        <v>0</v>
      </c>
      <c r="Q159">
        <f t="shared" si="33"/>
        <v>0</v>
      </c>
      <c r="R159">
        <f t="shared" si="34"/>
        <v>0</v>
      </c>
      <c r="S159">
        <f t="shared" si="35"/>
        <v>0</v>
      </c>
    </row>
    <row r="160" spans="11:19" x14ac:dyDescent="0.3">
      <c r="K160" t="s">
        <v>55</v>
      </c>
      <c r="L160">
        <f t="shared" si="28"/>
        <v>0</v>
      </c>
      <c r="M160">
        <f t="shared" si="29"/>
        <v>0</v>
      </c>
      <c r="N160">
        <f t="shared" si="30"/>
        <v>0</v>
      </c>
      <c r="O160">
        <f t="shared" si="31"/>
        <v>0</v>
      </c>
      <c r="P160">
        <f t="shared" si="32"/>
        <v>0</v>
      </c>
      <c r="Q160">
        <f t="shared" si="33"/>
        <v>0</v>
      </c>
      <c r="R160">
        <f t="shared" si="34"/>
        <v>0</v>
      </c>
      <c r="S160">
        <f t="shared" si="35"/>
        <v>0</v>
      </c>
    </row>
    <row r="161" spans="11:19" x14ac:dyDescent="0.3">
      <c r="K161" t="s">
        <v>58</v>
      </c>
      <c r="L161">
        <f t="shared" si="28"/>
        <v>0</v>
      </c>
      <c r="M161">
        <f t="shared" si="29"/>
        <v>0</v>
      </c>
      <c r="N161">
        <f t="shared" si="30"/>
        <v>0</v>
      </c>
      <c r="O161">
        <f t="shared" si="31"/>
        <v>0</v>
      </c>
      <c r="P161">
        <f t="shared" si="32"/>
        <v>0</v>
      </c>
      <c r="Q161">
        <f t="shared" si="33"/>
        <v>0</v>
      </c>
      <c r="R161">
        <f t="shared" si="34"/>
        <v>0</v>
      </c>
      <c r="S161">
        <f t="shared" si="35"/>
        <v>0</v>
      </c>
    </row>
    <row r="162" spans="11:19" x14ac:dyDescent="0.3">
      <c r="K162" t="s">
        <v>77</v>
      </c>
      <c r="L162">
        <f t="shared" si="28"/>
        <v>0</v>
      </c>
      <c r="M162">
        <f t="shared" si="29"/>
        <v>0</v>
      </c>
      <c r="N162">
        <f t="shared" si="30"/>
        <v>0</v>
      </c>
      <c r="O162">
        <f t="shared" si="31"/>
        <v>0</v>
      </c>
      <c r="P162">
        <f t="shared" si="32"/>
        <v>0</v>
      </c>
      <c r="Q162">
        <f t="shared" si="33"/>
        <v>0</v>
      </c>
      <c r="R162">
        <f t="shared" si="34"/>
        <v>0</v>
      </c>
      <c r="S162">
        <f t="shared" si="35"/>
        <v>0</v>
      </c>
    </row>
    <row r="163" spans="11:19" x14ac:dyDescent="0.3">
      <c r="K163" t="s">
        <v>101</v>
      </c>
      <c r="L163">
        <f t="shared" si="28"/>
        <v>0</v>
      </c>
      <c r="M163">
        <f t="shared" si="29"/>
        <v>0</v>
      </c>
      <c r="N163">
        <f t="shared" si="30"/>
        <v>0</v>
      </c>
      <c r="O163">
        <f t="shared" si="31"/>
        <v>0</v>
      </c>
      <c r="P163">
        <f t="shared" si="32"/>
        <v>0</v>
      </c>
      <c r="Q163">
        <f t="shared" si="33"/>
        <v>0</v>
      </c>
      <c r="R163">
        <f t="shared" si="34"/>
        <v>0</v>
      </c>
      <c r="S163">
        <f t="shared" si="35"/>
        <v>0</v>
      </c>
    </row>
    <row r="164" spans="11:19" x14ac:dyDescent="0.3">
      <c r="K164" t="s">
        <v>33</v>
      </c>
      <c r="L164">
        <f t="shared" si="28"/>
        <v>0</v>
      </c>
      <c r="M164">
        <f t="shared" si="29"/>
        <v>0</v>
      </c>
      <c r="N164">
        <f t="shared" si="30"/>
        <v>0</v>
      </c>
      <c r="O164">
        <f t="shared" si="31"/>
        <v>0</v>
      </c>
      <c r="P164">
        <f t="shared" si="32"/>
        <v>0</v>
      </c>
      <c r="Q164">
        <f t="shared" si="33"/>
        <v>0</v>
      </c>
      <c r="R164">
        <f t="shared" si="34"/>
        <v>0</v>
      </c>
      <c r="S164">
        <f t="shared" si="35"/>
        <v>0</v>
      </c>
    </row>
    <row r="165" spans="11:19" x14ac:dyDescent="0.3">
      <c r="K165" t="s">
        <v>12</v>
      </c>
      <c r="L165">
        <f t="shared" si="28"/>
        <v>0</v>
      </c>
      <c r="M165">
        <f t="shared" si="29"/>
        <v>0</v>
      </c>
      <c r="N165">
        <f t="shared" si="30"/>
        <v>0</v>
      </c>
      <c r="O165">
        <f t="shared" si="31"/>
        <v>0</v>
      </c>
      <c r="P165">
        <f t="shared" si="32"/>
        <v>0</v>
      </c>
      <c r="Q165">
        <f t="shared" si="33"/>
        <v>0</v>
      </c>
      <c r="R165">
        <f t="shared" si="34"/>
        <v>0</v>
      </c>
      <c r="S165">
        <f t="shared" si="35"/>
        <v>0</v>
      </c>
    </row>
    <row r="166" spans="11:19" x14ac:dyDescent="0.3">
      <c r="K166" t="s">
        <v>65</v>
      </c>
      <c r="L166">
        <f t="shared" si="28"/>
        <v>0</v>
      </c>
      <c r="M166">
        <f t="shared" si="29"/>
        <v>0</v>
      </c>
      <c r="N166">
        <f t="shared" si="30"/>
        <v>0</v>
      </c>
      <c r="O166">
        <f t="shared" si="31"/>
        <v>0</v>
      </c>
      <c r="P166">
        <f t="shared" si="32"/>
        <v>0</v>
      </c>
      <c r="Q166">
        <f t="shared" si="33"/>
        <v>0</v>
      </c>
      <c r="R166">
        <f t="shared" si="34"/>
        <v>0</v>
      </c>
      <c r="S166">
        <f t="shared" si="35"/>
        <v>0</v>
      </c>
    </row>
    <row r="167" spans="11:19" x14ac:dyDescent="0.3">
      <c r="K167" t="s">
        <v>40</v>
      </c>
      <c r="L167">
        <f t="shared" si="28"/>
        <v>0</v>
      </c>
      <c r="M167">
        <f t="shared" si="29"/>
        <v>0</v>
      </c>
      <c r="N167">
        <f t="shared" si="30"/>
        <v>0</v>
      </c>
      <c r="O167">
        <f t="shared" si="31"/>
        <v>0</v>
      </c>
      <c r="P167">
        <f t="shared" si="32"/>
        <v>0</v>
      </c>
      <c r="Q167">
        <f t="shared" si="33"/>
        <v>0</v>
      </c>
      <c r="R167">
        <f t="shared" si="34"/>
        <v>0</v>
      </c>
      <c r="S167">
        <f t="shared" si="35"/>
        <v>0</v>
      </c>
    </row>
    <row r="168" spans="11:19" x14ac:dyDescent="0.3">
      <c r="K168" t="s">
        <v>30</v>
      </c>
      <c r="L168">
        <f t="shared" si="28"/>
        <v>0</v>
      </c>
      <c r="M168">
        <f t="shared" si="29"/>
        <v>0</v>
      </c>
      <c r="N168">
        <f t="shared" si="30"/>
        <v>0</v>
      </c>
      <c r="O168">
        <f t="shared" si="31"/>
        <v>0</v>
      </c>
      <c r="P168">
        <f t="shared" si="32"/>
        <v>0</v>
      </c>
      <c r="Q168">
        <f t="shared" si="33"/>
        <v>0</v>
      </c>
      <c r="R168">
        <f t="shared" si="34"/>
        <v>0</v>
      </c>
      <c r="S168">
        <f t="shared" si="35"/>
        <v>0</v>
      </c>
    </row>
    <row r="169" spans="11:19" x14ac:dyDescent="0.3">
      <c r="K169" t="s">
        <v>15</v>
      </c>
      <c r="L169">
        <f t="shared" si="28"/>
        <v>0</v>
      </c>
      <c r="M169">
        <f t="shared" si="29"/>
        <v>0</v>
      </c>
      <c r="N169">
        <f t="shared" si="30"/>
        <v>0</v>
      </c>
      <c r="O169">
        <f t="shared" si="31"/>
        <v>0</v>
      </c>
      <c r="P169">
        <f t="shared" si="32"/>
        <v>0</v>
      </c>
      <c r="Q169">
        <f t="shared" si="33"/>
        <v>0</v>
      </c>
      <c r="R169">
        <f t="shared" si="34"/>
        <v>0</v>
      </c>
      <c r="S169">
        <f t="shared" si="35"/>
        <v>0</v>
      </c>
    </row>
    <row r="170" spans="11:19" x14ac:dyDescent="0.3">
      <c r="K170" t="s">
        <v>8</v>
      </c>
      <c r="L170">
        <f t="shared" si="28"/>
        <v>0</v>
      </c>
      <c r="M170">
        <f t="shared" si="29"/>
        <v>0</v>
      </c>
      <c r="N170">
        <f t="shared" si="30"/>
        <v>0</v>
      </c>
      <c r="O170">
        <f t="shared" si="31"/>
        <v>0</v>
      </c>
      <c r="P170">
        <f t="shared" si="32"/>
        <v>0</v>
      </c>
      <c r="Q170">
        <f t="shared" si="33"/>
        <v>0</v>
      </c>
      <c r="R170">
        <f t="shared" si="34"/>
        <v>0</v>
      </c>
      <c r="S170">
        <f t="shared" si="35"/>
        <v>0</v>
      </c>
    </row>
    <row r="171" spans="11:19" x14ac:dyDescent="0.3">
      <c r="K171" t="s">
        <v>4</v>
      </c>
      <c r="L171">
        <f t="shared" si="28"/>
        <v>0</v>
      </c>
      <c r="M171">
        <f t="shared" si="29"/>
        <v>0</v>
      </c>
      <c r="N171">
        <f t="shared" si="30"/>
        <v>0</v>
      </c>
      <c r="O171">
        <f t="shared" si="31"/>
        <v>0</v>
      </c>
      <c r="P171">
        <f t="shared" si="32"/>
        <v>0</v>
      </c>
      <c r="Q171">
        <f t="shared" si="33"/>
        <v>0</v>
      </c>
      <c r="R171">
        <f t="shared" si="34"/>
        <v>0</v>
      </c>
      <c r="S171">
        <f t="shared" si="35"/>
        <v>0</v>
      </c>
    </row>
    <row r="172" spans="11:19" x14ac:dyDescent="0.3">
      <c r="K172" t="s">
        <v>21</v>
      </c>
      <c r="L172">
        <f t="shared" si="28"/>
        <v>0</v>
      </c>
      <c r="M172">
        <f t="shared" si="29"/>
        <v>0</v>
      </c>
      <c r="N172">
        <f t="shared" si="30"/>
        <v>0</v>
      </c>
      <c r="O172">
        <f t="shared" si="31"/>
        <v>0</v>
      </c>
      <c r="P172">
        <f t="shared" si="32"/>
        <v>0</v>
      </c>
      <c r="Q172">
        <f t="shared" si="33"/>
        <v>0</v>
      </c>
      <c r="R172">
        <f t="shared" si="34"/>
        <v>0</v>
      </c>
      <c r="S172">
        <f t="shared" si="35"/>
        <v>0</v>
      </c>
    </row>
    <row r="173" spans="11:19" x14ac:dyDescent="0.3">
      <c r="K173" t="s">
        <v>80</v>
      </c>
      <c r="L173">
        <f t="shared" si="28"/>
        <v>0</v>
      </c>
      <c r="M173">
        <f t="shared" si="29"/>
        <v>0</v>
      </c>
      <c r="N173">
        <f t="shared" si="30"/>
        <v>0</v>
      </c>
      <c r="O173">
        <f t="shared" si="31"/>
        <v>0</v>
      </c>
      <c r="P173">
        <f t="shared" si="32"/>
        <v>0</v>
      </c>
      <c r="Q173">
        <f t="shared" si="33"/>
        <v>0</v>
      </c>
      <c r="R173">
        <f t="shared" si="34"/>
        <v>0</v>
      </c>
      <c r="S173">
        <f t="shared" si="35"/>
        <v>0</v>
      </c>
    </row>
    <row r="174" spans="11:19" x14ac:dyDescent="0.3">
      <c r="L174">
        <f>SUM(L145:L173)</f>
        <v>0</v>
      </c>
      <c r="M174">
        <f t="shared" ref="M174:S174" si="36">SUM(M145:M173)</f>
        <v>0</v>
      </c>
      <c r="N174">
        <f t="shared" si="36"/>
        <v>0</v>
      </c>
      <c r="O174">
        <f t="shared" si="36"/>
        <v>0</v>
      </c>
      <c r="P174">
        <f t="shared" si="36"/>
        <v>0</v>
      </c>
      <c r="Q174">
        <f t="shared" si="36"/>
        <v>0</v>
      </c>
      <c r="R174">
        <f t="shared" si="36"/>
        <v>0</v>
      </c>
      <c r="S174">
        <f t="shared" si="36"/>
        <v>0</v>
      </c>
    </row>
  </sheetData>
  <sheetProtection selectLockedCells="1" selectUnlockedCells="1"/>
  <pageMargins left="0.7" right="0.7" top="0.75" bottom="0.75" header="0.3" footer="0.3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144BC-CA78-41D5-A380-EFB7A46CA3FC}">
  <dimension ref="A1:AW821"/>
  <sheetViews>
    <sheetView topLeftCell="A22" zoomScale="55" zoomScaleNormal="55" workbookViewId="0">
      <selection activeCell="K37" sqref="K37"/>
    </sheetView>
  </sheetViews>
  <sheetFormatPr baseColWidth="10" defaultColWidth="33.44140625" defaultRowHeight="15" customHeight="1" x14ac:dyDescent="0.3"/>
  <sheetData>
    <row r="1" spans="1:49" ht="60" customHeight="1" thickBot="1" x14ac:dyDescent="0.35">
      <c r="A1" t="s">
        <v>136</v>
      </c>
      <c r="B1" s="1" t="s">
        <v>137</v>
      </c>
      <c r="C1" s="9" t="s">
        <v>138</v>
      </c>
      <c r="D1" s="9" t="s">
        <v>139</v>
      </c>
      <c r="E1" s="4" t="s">
        <v>140</v>
      </c>
      <c r="F1" t="s">
        <v>226</v>
      </c>
      <c r="G1" t="s">
        <v>150</v>
      </c>
      <c r="H1" t="s">
        <v>151</v>
      </c>
      <c r="I1" t="s">
        <v>152</v>
      </c>
      <c r="J1" t="s">
        <v>153</v>
      </c>
      <c r="K1" t="s">
        <v>240</v>
      </c>
      <c r="L1" t="s">
        <v>241</v>
      </c>
      <c r="M1" t="s">
        <v>242</v>
      </c>
      <c r="N1" t="s">
        <v>243</v>
      </c>
      <c r="O1" t="s">
        <v>244</v>
      </c>
      <c r="P1" t="s">
        <v>245</v>
      </c>
      <c r="Q1" t="s">
        <v>246</v>
      </c>
      <c r="R1" t="s">
        <v>247</v>
      </c>
      <c r="S1" t="s">
        <v>248</v>
      </c>
      <c r="T1" s="17" t="s">
        <v>265</v>
      </c>
      <c r="U1" s="17" t="s">
        <v>266</v>
      </c>
      <c r="V1" s="17" t="s">
        <v>267</v>
      </c>
      <c r="W1" s="17" t="s">
        <v>271</v>
      </c>
      <c r="X1" s="17" t="s">
        <v>272</v>
      </c>
      <c r="Y1" s="17" t="s">
        <v>273</v>
      </c>
      <c r="Z1" s="17" t="s">
        <v>274</v>
      </c>
      <c r="AA1" s="17" t="s">
        <v>275</v>
      </c>
      <c r="AB1" s="17" t="s">
        <v>276</v>
      </c>
      <c r="AC1" s="18" t="s">
        <v>283</v>
      </c>
      <c r="AD1" s="18" t="s">
        <v>284</v>
      </c>
      <c r="AE1" s="18" t="s">
        <v>285</v>
      </c>
      <c r="AF1" s="18" t="s">
        <v>286</v>
      </c>
      <c r="AG1" s="18" t="s">
        <v>287</v>
      </c>
      <c r="AH1" s="18" t="s">
        <v>288</v>
      </c>
      <c r="AI1" s="18" t="s">
        <v>289</v>
      </c>
      <c r="AJ1" s="18" t="s">
        <v>290</v>
      </c>
      <c r="AK1" s="18" t="s">
        <v>291</v>
      </c>
      <c r="AL1" s="18" t="s">
        <v>292</v>
      </c>
      <c r="AM1" s="18" t="s">
        <v>293</v>
      </c>
      <c r="AN1" s="18" t="s">
        <v>294</v>
      </c>
      <c r="AO1" s="18" t="s">
        <v>295</v>
      </c>
      <c r="AP1" s="18" t="s">
        <v>296</v>
      </c>
      <c r="AQ1" s="18" t="s">
        <v>297</v>
      </c>
      <c r="AR1" s="18" t="s">
        <v>298</v>
      </c>
      <c r="AS1" s="18" t="s">
        <v>299</v>
      </c>
      <c r="AT1" t="s">
        <v>333</v>
      </c>
      <c r="AU1" t="s">
        <v>334</v>
      </c>
      <c r="AV1" t="s">
        <v>335</v>
      </c>
      <c r="AW1" t="s">
        <v>225</v>
      </c>
    </row>
    <row r="2" spans="1:49" ht="15" customHeight="1" thickBot="1" x14ac:dyDescent="0.35">
      <c r="A2" t="s">
        <v>0</v>
      </c>
      <c r="B2" s="1" t="s">
        <v>41</v>
      </c>
      <c r="C2" s="9" t="s">
        <v>42</v>
      </c>
      <c r="D2" s="9" t="s">
        <v>43</v>
      </c>
      <c r="E2" s="4" t="s">
        <v>44</v>
      </c>
    </row>
    <row r="3" spans="1:49" ht="15.75" customHeight="1" thickBot="1" x14ac:dyDescent="0.35">
      <c r="A3" t="s">
        <v>0</v>
      </c>
      <c r="B3" s="2" t="s">
        <v>28</v>
      </c>
      <c r="C3" s="1" t="s">
        <v>62</v>
      </c>
      <c r="D3" s="1" t="s">
        <v>32</v>
      </c>
      <c r="E3" s="10" t="s">
        <v>63</v>
      </c>
    </row>
    <row r="4" spans="1:49" ht="23.25" customHeight="1" thickBot="1" x14ac:dyDescent="0.35">
      <c r="A4" t="s">
        <v>0</v>
      </c>
      <c r="B4" s="2" t="s">
        <v>47</v>
      </c>
      <c r="C4" s="2" t="s">
        <v>46</v>
      </c>
      <c r="D4" s="2"/>
      <c r="E4" s="10" t="s">
        <v>48</v>
      </c>
    </row>
    <row r="5" spans="1:49" ht="20.25" customHeight="1" thickBot="1" x14ac:dyDescent="0.35">
      <c r="A5" t="s">
        <v>0</v>
      </c>
      <c r="B5" s="2" t="s">
        <v>16</v>
      </c>
      <c r="C5" s="2" t="s">
        <v>13</v>
      </c>
      <c r="D5" s="2" t="s">
        <v>135</v>
      </c>
      <c r="E5" s="10" t="s">
        <v>17</v>
      </c>
    </row>
    <row r="6" spans="1:49" ht="17.25" customHeight="1" thickBot="1" x14ac:dyDescent="0.35">
      <c r="A6" t="s">
        <v>0</v>
      </c>
      <c r="B6" s="2" t="s">
        <v>68</v>
      </c>
      <c r="C6" s="2" t="s">
        <v>64</v>
      </c>
      <c r="D6" s="2"/>
      <c r="E6" s="10" t="s">
        <v>69</v>
      </c>
    </row>
    <row r="7" spans="1:49" ht="24.75" customHeight="1" thickBot="1" x14ac:dyDescent="0.35">
      <c r="A7" t="s">
        <v>0</v>
      </c>
      <c r="B7" s="2" t="s">
        <v>49</v>
      </c>
      <c r="C7" s="2" t="s">
        <v>73</v>
      </c>
      <c r="D7" s="2"/>
      <c r="E7" s="10" t="s">
        <v>74</v>
      </c>
    </row>
    <row r="8" spans="1:49" ht="24.75" customHeight="1" thickBot="1" x14ac:dyDescent="0.35">
      <c r="A8" t="s">
        <v>0</v>
      </c>
      <c r="B8" s="2" t="s">
        <v>34</v>
      </c>
      <c r="C8" s="2" t="s">
        <v>35</v>
      </c>
      <c r="D8" s="2" t="s">
        <v>36</v>
      </c>
      <c r="E8" s="10" t="s">
        <v>37</v>
      </c>
    </row>
    <row r="9" spans="1:49" ht="24.75" customHeight="1" thickBot="1" x14ac:dyDescent="0.35">
      <c r="A9" t="s">
        <v>0</v>
      </c>
      <c r="B9" s="2" t="s">
        <v>47</v>
      </c>
      <c r="C9" s="2" t="s">
        <v>72</v>
      </c>
      <c r="D9" s="2"/>
      <c r="E9" s="10" t="s">
        <v>37</v>
      </c>
    </row>
    <row r="10" spans="1:49" ht="27.75" customHeight="1" thickBot="1" x14ac:dyDescent="0.35">
      <c r="A10" t="s">
        <v>0</v>
      </c>
      <c r="B10" s="2" t="s">
        <v>59</v>
      </c>
      <c r="C10" s="2" t="s">
        <v>60</v>
      </c>
      <c r="D10" s="2" t="s">
        <v>29</v>
      </c>
      <c r="E10" s="10" t="s">
        <v>61</v>
      </c>
    </row>
    <row r="11" spans="1:49" ht="19.5" customHeight="1" thickBot="1" x14ac:dyDescent="0.35">
      <c r="A11" t="s">
        <v>0</v>
      </c>
      <c r="B11" s="2" t="s">
        <v>9</v>
      </c>
      <c r="C11" s="2" t="s">
        <v>54</v>
      </c>
      <c r="D11" s="2" t="s">
        <v>11</v>
      </c>
      <c r="E11" s="10" t="s">
        <v>56</v>
      </c>
    </row>
    <row r="12" spans="1:49" ht="24.75" customHeight="1" thickBot="1" x14ac:dyDescent="0.35">
      <c r="A12" t="s">
        <v>0</v>
      </c>
      <c r="B12" s="2" t="s">
        <v>1</v>
      </c>
      <c r="C12" s="2" t="s">
        <v>81</v>
      </c>
      <c r="D12" s="2" t="s">
        <v>53</v>
      </c>
      <c r="E12" s="10" t="s">
        <v>56</v>
      </c>
    </row>
    <row r="13" spans="1:49" ht="25.5" customHeight="1" thickBot="1" x14ac:dyDescent="0.35">
      <c r="A13" t="s">
        <v>0</v>
      </c>
      <c r="B13" s="2" t="s">
        <v>1</v>
      </c>
      <c r="C13" s="2" t="s">
        <v>54</v>
      </c>
      <c r="D13" s="2" t="s">
        <v>3</v>
      </c>
      <c r="E13" s="10" t="s">
        <v>55</v>
      </c>
    </row>
    <row r="14" spans="1:49" ht="24.75" customHeight="1" thickBot="1" x14ac:dyDescent="0.35">
      <c r="A14" t="s">
        <v>0</v>
      </c>
      <c r="B14" s="2" t="s">
        <v>149</v>
      </c>
      <c r="C14" s="2" t="s">
        <v>57</v>
      </c>
      <c r="D14" s="2" t="s">
        <v>27</v>
      </c>
      <c r="E14" s="10" t="s">
        <v>58</v>
      </c>
    </row>
    <row r="15" spans="1:49" ht="26.25" customHeight="1" thickBot="1" x14ac:dyDescent="0.35">
      <c r="A15" t="s">
        <v>0</v>
      </c>
      <c r="B15" s="2" t="s">
        <v>51</v>
      </c>
      <c r="C15" s="2"/>
      <c r="D15" s="2" t="s">
        <v>76</v>
      </c>
      <c r="E15" s="10" t="s">
        <v>77</v>
      </c>
    </row>
    <row r="16" spans="1:49" ht="24.75" customHeight="1" thickBot="1" x14ac:dyDescent="0.35">
      <c r="A16" t="s">
        <v>0</v>
      </c>
      <c r="B16" s="2" t="s">
        <v>31</v>
      </c>
      <c r="C16" s="2" t="s">
        <v>26</v>
      </c>
      <c r="D16" s="2" t="s">
        <v>32</v>
      </c>
      <c r="E16" s="10" t="s">
        <v>33</v>
      </c>
    </row>
    <row r="17" spans="1:5" ht="23.25" customHeight="1" thickBot="1" x14ac:dyDescent="0.35">
      <c r="A17" t="s">
        <v>0</v>
      </c>
      <c r="B17" s="2" t="s">
        <v>9</v>
      </c>
      <c r="C17" s="2" t="s">
        <v>10</v>
      </c>
      <c r="D17" s="2" t="s">
        <v>11</v>
      </c>
      <c r="E17" s="10" t="s">
        <v>12</v>
      </c>
    </row>
    <row r="18" spans="1:5" ht="24.75" customHeight="1" thickBot="1" x14ac:dyDescent="0.35">
      <c r="A18" t="s">
        <v>0</v>
      </c>
      <c r="B18" s="2" t="s">
        <v>34</v>
      </c>
      <c r="C18" s="2" t="s">
        <v>64</v>
      </c>
      <c r="D18" s="2" t="s">
        <v>36</v>
      </c>
      <c r="E18" s="10" t="s">
        <v>65</v>
      </c>
    </row>
    <row r="19" spans="1:5" ht="25.5" customHeight="1" thickBot="1" x14ac:dyDescent="0.35">
      <c r="A19" t="s">
        <v>0</v>
      </c>
      <c r="B19" s="2" t="s">
        <v>38</v>
      </c>
      <c r="C19" s="2" t="s">
        <v>35</v>
      </c>
      <c r="D19" s="2" t="s">
        <v>39</v>
      </c>
      <c r="E19" s="10" t="s">
        <v>40</v>
      </c>
    </row>
    <row r="20" spans="1:5" ht="24" customHeight="1" thickBot="1" x14ac:dyDescent="0.35">
      <c r="A20" t="s">
        <v>0</v>
      </c>
      <c r="B20" s="2" t="s">
        <v>28</v>
      </c>
      <c r="C20" s="2" t="s">
        <v>26</v>
      </c>
      <c r="D20" s="2" t="s">
        <v>29</v>
      </c>
      <c r="E20" s="10" t="s">
        <v>30</v>
      </c>
    </row>
    <row r="21" spans="1:5" ht="25.5" customHeight="1" thickBot="1" x14ac:dyDescent="0.35">
      <c r="A21" t="s">
        <v>0</v>
      </c>
      <c r="B21" s="2" t="s">
        <v>70</v>
      </c>
      <c r="C21" s="2" t="s">
        <v>71</v>
      </c>
      <c r="D21" s="2" t="s">
        <v>43</v>
      </c>
      <c r="E21" s="10" t="s">
        <v>30</v>
      </c>
    </row>
    <row r="22" spans="1:5" ht="21.75" customHeight="1" thickBot="1" x14ac:dyDescent="0.35">
      <c r="A22" t="s">
        <v>0</v>
      </c>
      <c r="B22" s="2" t="s">
        <v>22</v>
      </c>
      <c r="C22" s="2" t="s">
        <v>23</v>
      </c>
      <c r="D22" s="2" t="s">
        <v>24</v>
      </c>
      <c r="E22" s="10"/>
    </row>
    <row r="23" spans="1:5" ht="26.25" customHeight="1" thickBot="1" x14ac:dyDescent="0.35">
      <c r="A23" t="s">
        <v>0</v>
      </c>
      <c r="B23" s="2" t="s">
        <v>51</v>
      </c>
      <c r="C23" s="2" t="s">
        <v>52</v>
      </c>
      <c r="D23" s="2" t="s">
        <v>53</v>
      </c>
      <c r="E23" s="10"/>
    </row>
    <row r="24" spans="1:5" ht="25.5" customHeight="1" thickBot="1" x14ac:dyDescent="0.35">
      <c r="A24" t="s">
        <v>0</v>
      </c>
      <c r="B24" s="2" t="s">
        <v>149</v>
      </c>
      <c r="C24" s="2" t="s">
        <v>13</v>
      </c>
      <c r="D24" s="2" t="s">
        <v>14</v>
      </c>
      <c r="E24" s="10" t="s">
        <v>15</v>
      </c>
    </row>
    <row r="25" spans="1:5" ht="24" customHeight="1" thickBot="1" x14ac:dyDescent="0.35">
      <c r="A25" t="s">
        <v>0</v>
      </c>
      <c r="B25" s="2" t="s">
        <v>45</v>
      </c>
      <c r="C25" s="2" t="s">
        <v>46</v>
      </c>
      <c r="D25" s="2"/>
      <c r="E25" s="10" t="s">
        <v>15</v>
      </c>
    </row>
    <row r="26" spans="1:5" ht="18.75" customHeight="1" thickBot="1" x14ac:dyDescent="0.35">
      <c r="A26" t="s">
        <v>0</v>
      </c>
      <c r="B26" s="2" t="s">
        <v>25</v>
      </c>
      <c r="C26" s="2" t="s">
        <v>26</v>
      </c>
      <c r="D26" s="2" t="s">
        <v>27</v>
      </c>
      <c r="E26" s="10" t="s">
        <v>8</v>
      </c>
    </row>
    <row r="27" spans="1:5" ht="27.75" customHeight="1" thickBot="1" x14ac:dyDescent="0.35">
      <c r="A27" t="s">
        <v>0</v>
      </c>
      <c r="B27" s="2" t="s">
        <v>5</v>
      </c>
      <c r="C27" s="2" t="s">
        <v>6</v>
      </c>
      <c r="D27" s="2" t="s">
        <v>7</v>
      </c>
      <c r="E27" s="10" t="s">
        <v>8</v>
      </c>
    </row>
    <row r="28" spans="1:5" ht="28.5" customHeight="1" thickBot="1" x14ac:dyDescent="0.35">
      <c r="A28" t="s">
        <v>0</v>
      </c>
      <c r="B28" s="2" t="s">
        <v>66</v>
      </c>
      <c r="C28" s="2" t="s">
        <v>64</v>
      </c>
      <c r="D28" s="2" t="s">
        <v>67</v>
      </c>
      <c r="E28" s="10" t="s">
        <v>4</v>
      </c>
    </row>
    <row r="29" spans="1:5" ht="27" customHeight="1" thickBot="1" x14ac:dyDescent="0.35">
      <c r="A29" t="s">
        <v>0</v>
      </c>
      <c r="B29" s="2" t="s">
        <v>1</v>
      </c>
      <c r="C29" s="2" t="s">
        <v>2</v>
      </c>
      <c r="D29" s="2" t="s">
        <v>3</v>
      </c>
      <c r="E29" s="10" t="s">
        <v>4</v>
      </c>
    </row>
    <row r="30" spans="1:5" ht="35.25" customHeight="1" thickBot="1" x14ac:dyDescent="0.35">
      <c r="A30" t="s">
        <v>0</v>
      </c>
      <c r="B30" s="2" t="s">
        <v>18</v>
      </c>
      <c r="C30" s="2" t="s">
        <v>19</v>
      </c>
      <c r="D30" s="2" t="s">
        <v>20</v>
      </c>
      <c r="E30" s="10" t="s">
        <v>21</v>
      </c>
    </row>
    <row r="31" spans="1:5" ht="20.25" customHeight="1" thickBot="1" x14ac:dyDescent="0.35">
      <c r="A31" t="s">
        <v>0</v>
      </c>
      <c r="B31" s="2" t="s">
        <v>49</v>
      </c>
      <c r="C31" s="2" t="s">
        <v>46</v>
      </c>
      <c r="D31" s="2" t="s">
        <v>50</v>
      </c>
      <c r="E31" s="10" t="s">
        <v>21</v>
      </c>
    </row>
    <row r="32" spans="1:5" ht="24" customHeight="1" thickBot="1" x14ac:dyDescent="0.35">
      <c r="A32" t="s">
        <v>0</v>
      </c>
      <c r="B32" s="2" t="s">
        <v>78</v>
      </c>
      <c r="C32" s="2" t="s">
        <v>79</v>
      </c>
      <c r="D32" s="2" t="s">
        <v>50</v>
      </c>
      <c r="E32" s="10" t="s">
        <v>80</v>
      </c>
    </row>
    <row r="33" spans="1:49" ht="21.75" customHeight="1" thickBot="1" x14ac:dyDescent="0.35">
      <c r="A33" t="s">
        <v>0</v>
      </c>
      <c r="B33" s="2" t="s">
        <v>82</v>
      </c>
      <c r="C33" s="2"/>
      <c r="D33" s="2" t="s">
        <v>11</v>
      </c>
      <c r="E33" s="10"/>
    </row>
    <row r="34" spans="1:49" ht="25.5" customHeight="1" thickBot="1" x14ac:dyDescent="0.35">
      <c r="A34" t="s">
        <v>0</v>
      </c>
      <c r="B34" s="2" t="s">
        <v>49</v>
      </c>
      <c r="C34" s="2"/>
      <c r="D34" s="2" t="s">
        <v>20</v>
      </c>
      <c r="E34" s="10"/>
    </row>
    <row r="35" spans="1:49" ht="27.75" customHeight="1" thickBot="1" x14ac:dyDescent="0.35">
      <c r="A35" t="s">
        <v>0</v>
      </c>
      <c r="B35" s="2" t="s">
        <v>84</v>
      </c>
      <c r="C35" s="2"/>
      <c r="D35" s="2" t="s">
        <v>67</v>
      </c>
      <c r="E35" s="10"/>
    </row>
    <row r="36" spans="1:49" ht="29.25" customHeight="1" thickBot="1" x14ac:dyDescent="0.35">
      <c r="A36" t="s">
        <v>0</v>
      </c>
      <c r="B36" s="2"/>
      <c r="C36" s="2"/>
      <c r="D36" s="2" t="s">
        <v>83</v>
      </c>
      <c r="E36" s="10"/>
    </row>
    <row r="37" spans="1:49" ht="25.5" customHeight="1" thickBot="1" x14ac:dyDescent="0.35">
      <c r="A37" t="s">
        <v>0</v>
      </c>
      <c r="B37" s="2"/>
      <c r="C37" s="2"/>
      <c r="D37" s="2" t="s">
        <v>76</v>
      </c>
      <c r="E37" s="10"/>
    </row>
    <row r="38" spans="1:49" ht="21.75" customHeight="1" thickBot="1" x14ac:dyDescent="0.35">
      <c r="A38" t="s">
        <v>0</v>
      </c>
      <c r="B38" s="2" t="s">
        <v>85</v>
      </c>
      <c r="C38" s="2"/>
      <c r="D38" s="2"/>
      <c r="E38" s="10"/>
    </row>
    <row r="39" spans="1:49" ht="26.25" customHeight="1" thickBot="1" x14ac:dyDescent="0.35">
      <c r="A39" t="s">
        <v>0</v>
      </c>
      <c r="B39" s="2" t="s">
        <v>59</v>
      </c>
      <c r="C39" s="2"/>
      <c r="D39" s="2" t="s">
        <v>135</v>
      </c>
      <c r="E39" s="10"/>
    </row>
    <row r="40" spans="1:49" ht="30" customHeight="1" thickBot="1" x14ac:dyDescent="0.35">
      <c r="A40" t="s">
        <v>0</v>
      </c>
      <c r="B40" s="2" t="s">
        <v>5</v>
      </c>
      <c r="C40" s="2"/>
      <c r="D40" s="2" t="s">
        <v>7</v>
      </c>
      <c r="E40" s="10"/>
    </row>
    <row r="41" spans="1:49" ht="28.5" customHeight="1" thickBot="1" x14ac:dyDescent="0.35">
      <c r="A41" t="s">
        <v>0</v>
      </c>
      <c r="B41" s="2"/>
      <c r="C41" s="2"/>
      <c r="D41" s="2" t="s">
        <v>50</v>
      </c>
      <c r="E41" s="10"/>
    </row>
    <row r="42" spans="1:49" ht="29.25" customHeight="1" thickBot="1" x14ac:dyDescent="0.35">
      <c r="A42" s="14" t="s">
        <v>126</v>
      </c>
      <c r="B42" s="25"/>
      <c r="E42" s="26"/>
      <c r="F42" s="15" t="s">
        <v>236</v>
      </c>
      <c r="G42" s="15" t="s">
        <v>237</v>
      </c>
      <c r="H42" s="15" t="s">
        <v>235</v>
      </c>
      <c r="I42" s="15" t="s">
        <v>235</v>
      </c>
      <c r="J42" s="15" t="s">
        <v>234</v>
      </c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9"/>
      <c r="AU42" s="19"/>
      <c r="AV42" s="19"/>
      <c r="AW42" s="19"/>
    </row>
    <row r="43" spans="1:49" ht="34.5" customHeight="1" thickBot="1" x14ac:dyDescent="0.35">
      <c r="A43" s="14" t="s">
        <v>126</v>
      </c>
      <c r="B43" s="25"/>
      <c r="E43" s="26"/>
      <c r="F43" s="15" t="s">
        <v>236</v>
      </c>
      <c r="G43" s="15" t="s">
        <v>235</v>
      </c>
      <c r="H43" s="15" t="s">
        <v>234</v>
      </c>
      <c r="I43" s="15" t="s">
        <v>234</v>
      </c>
      <c r="J43" s="15" t="s">
        <v>236</v>
      </c>
      <c r="K43" s="16" t="s">
        <v>235</v>
      </c>
      <c r="L43" s="16" t="s">
        <v>235</v>
      </c>
      <c r="M43" s="16" t="s">
        <v>234</v>
      </c>
      <c r="N43" s="16" t="s">
        <v>234</v>
      </c>
      <c r="O43" s="16" t="s">
        <v>236</v>
      </c>
      <c r="P43" s="16" t="s">
        <v>235</v>
      </c>
      <c r="Q43" s="16" t="s">
        <v>234</v>
      </c>
      <c r="R43" s="16" t="s">
        <v>236</v>
      </c>
      <c r="S43" s="16" t="s">
        <v>238</v>
      </c>
      <c r="T43" s="17" t="s">
        <v>261</v>
      </c>
      <c r="U43" s="17" t="s">
        <v>261</v>
      </c>
      <c r="V43" s="17" t="s">
        <v>261</v>
      </c>
      <c r="W43" s="17" t="s">
        <v>261</v>
      </c>
      <c r="X43" s="17" t="s">
        <v>261</v>
      </c>
      <c r="Y43" s="17" t="s">
        <v>261</v>
      </c>
      <c r="Z43" s="17" t="s">
        <v>261</v>
      </c>
      <c r="AA43" s="17" t="s">
        <v>261</v>
      </c>
      <c r="AB43" s="17" t="s">
        <v>261</v>
      </c>
      <c r="AC43" s="18">
        <v>75</v>
      </c>
      <c r="AD43" s="18">
        <v>50</v>
      </c>
      <c r="AE43" s="18">
        <v>50</v>
      </c>
      <c r="AF43" s="18">
        <v>50</v>
      </c>
      <c r="AG43" s="18">
        <v>75</v>
      </c>
      <c r="AH43" s="18">
        <v>75</v>
      </c>
      <c r="AI43" s="18">
        <v>2500</v>
      </c>
      <c r="AJ43" s="18">
        <v>2500</v>
      </c>
      <c r="AK43" s="18">
        <v>2500</v>
      </c>
      <c r="AL43" s="18">
        <v>2500</v>
      </c>
      <c r="AM43" s="18">
        <v>50</v>
      </c>
      <c r="AN43" s="18">
        <v>75</v>
      </c>
      <c r="AO43" s="18">
        <v>50</v>
      </c>
      <c r="AP43" s="18">
        <v>75</v>
      </c>
      <c r="AQ43" s="18">
        <v>50</v>
      </c>
      <c r="AR43" s="18">
        <v>50</v>
      </c>
      <c r="AS43" s="20">
        <v>50</v>
      </c>
      <c r="AT43" s="19" t="s">
        <v>154</v>
      </c>
      <c r="AU43" s="19"/>
      <c r="AV43" s="19" t="s">
        <v>155</v>
      </c>
      <c r="AW43" s="19"/>
    </row>
    <row r="44" spans="1:49" ht="29.25" customHeight="1" thickBot="1" x14ac:dyDescent="0.35">
      <c r="A44" s="14" t="s">
        <v>126</v>
      </c>
      <c r="B44" s="25"/>
      <c r="E44" s="26"/>
      <c r="F44" s="15" t="s">
        <v>235</v>
      </c>
      <c r="G44" s="15" t="s">
        <v>234</v>
      </c>
      <c r="H44" s="15" t="s">
        <v>235</v>
      </c>
      <c r="I44" s="15" t="s">
        <v>235</v>
      </c>
      <c r="J44" s="15" t="s">
        <v>234</v>
      </c>
      <c r="K44" s="16" t="s">
        <v>234</v>
      </c>
      <c r="L44" s="16" t="s">
        <v>235</v>
      </c>
      <c r="M44" s="16" t="s">
        <v>235</v>
      </c>
      <c r="N44" s="16" t="s">
        <v>234</v>
      </c>
      <c r="O44" s="16" t="s">
        <v>234</v>
      </c>
      <c r="P44" s="16" t="s">
        <v>235</v>
      </c>
      <c r="Q44" s="16" t="s">
        <v>234</v>
      </c>
      <c r="R44" s="16" t="s">
        <v>234</v>
      </c>
      <c r="S44" s="16" t="s">
        <v>236</v>
      </c>
      <c r="T44" s="17" t="s">
        <v>263</v>
      </c>
      <c r="U44" s="17" t="s">
        <v>263</v>
      </c>
      <c r="V44" s="17" t="s">
        <v>262</v>
      </c>
      <c r="W44" s="17" t="s">
        <v>263</v>
      </c>
      <c r="X44" s="17" t="s">
        <v>263</v>
      </c>
      <c r="Y44" s="17" t="s">
        <v>262</v>
      </c>
      <c r="Z44" s="17" t="s">
        <v>261</v>
      </c>
      <c r="AA44" s="17" t="s">
        <v>262</v>
      </c>
      <c r="AB44" s="17" t="s">
        <v>261</v>
      </c>
      <c r="AC44" s="18">
        <v>2500</v>
      </c>
      <c r="AD44" s="18">
        <v>75</v>
      </c>
      <c r="AE44" s="18">
        <v>75</v>
      </c>
      <c r="AF44" s="18">
        <v>75</v>
      </c>
      <c r="AG44" s="18">
        <v>75</v>
      </c>
      <c r="AH44" s="18">
        <v>75</v>
      </c>
      <c r="AI44" s="18">
        <v>75</v>
      </c>
      <c r="AJ44" s="18">
        <v>75</v>
      </c>
      <c r="AK44" s="18">
        <v>75</v>
      </c>
      <c r="AL44" s="18">
        <v>2500</v>
      </c>
      <c r="AM44" s="18">
        <v>75</v>
      </c>
      <c r="AN44" s="18">
        <v>2500</v>
      </c>
      <c r="AO44" s="18">
        <v>2500</v>
      </c>
      <c r="AP44" s="18">
        <v>2500</v>
      </c>
      <c r="AQ44" s="18">
        <v>2500</v>
      </c>
      <c r="AR44" s="18">
        <v>2500</v>
      </c>
      <c r="AS44" s="20">
        <v>75</v>
      </c>
      <c r="AT44" s="19" t="s">
        <v>156</v>
      </c>
      <c r="AU44" s="19" t="s">
        <v>157</v>
      </c>
      <c r="AV44" s="19" t="s">
        <v>158</v>
      </c>
      <c r="AW44" s="19" t="s">
        <v>159</v>
      </c>
    </row>
    <row r="45" spans="1:49" ht="25.5" customHeight="1" thickBot="1" x14ac:dyDescent="0.35">
      <c r="A45" s="14" t="s">
        <v>126</v>
      </c>
      <c r="B45" s="25"/>
      <c r="E45" s="26"/>
      <c r="F45" s="15" t="s">
        <v>235</v>
      </c>
      <c r="G45" s="15" t="s">
        <v>235</v>
      </c>
      <c r="H45" s="15" t="s">
        <v>236</v>
      </c>
      <c r="I45" s="15" t="s">
        <v>236</v>
      </c>
      <c r="J45" s="15" t="s">
        <v>235</v>
      </c>
      <c r="K45" s="16" t="s">
        <v>235</v>
      </c>
      <c r="L45" s="16" t="s">
        <v>236</v>
      </c>
      <c r="M45" s="16" t="s">
        <v>235</v>
      </c>
      <c r="N45" s="16" t="s">
        <v>236</v>
      </c>
      <c r="O45" s="16" t="s">
        <v>235</v>
      </c>
      <c r="P45" s="16" t="s">
        <v>235</v>
      </c>
      <c r="Q45" s="16" t="s">
        <v>236</v>
      </c>
      <c r="R45" s="16" t="s">
        <v>236</v>
      </c>
      <c r="S45" s="16" t="s">
        <v>236</v>
      </c>
      <c r="T45" s="17" t="s">
        <v>260</v>
      </c>
      <c r="U45" s="17" t="s">
        <v>261</v>
      </c>
      <c r="V45" s="17" t="s">
        <v>264</v>
      </c>
      <c r="W45" s="17" t="s">
        <v>261</v>
      </c>
      <c r="X45" s="17" t="s">
        <v>261</v>
      </c>
      <c r="Y45" s="17" t="s">
        <v>261</v>
      </c>
      <c r="Z45" s="17" t="s">
        <v>261</v>
      </c>
      <c r="AA45" s="17" t="s">
        <v>261</v>
      </c>
      <c r="AB45" s="17" t="s">
        <v>264</v>
      </c>
      <c r="AC45" s="18">
        <v>2500</v>
      </c>
      <c r="AD45" s="18">
        <v>75</v>
      </c>
      <c r="AE45" s="18">
        <v>75</v>
      </c>
      <c r="AF45" s="18">
        <v>75</v>
      </c>
      <c r="AG45" s="18">
        <v>2500</v>
      </c>
      <c r="AH45" s="18">
        <v>50</v>
      </c>
      <c r="AI45" s="18">
        <v>75</v>
      </c>
      <c r="AJ45" s="18">
        <v>75</v>
      </c>
      <c r="AK45" s="18">
        <v>2500</v>
      </c>
      <c r="AL45" s="18">
        <v>50</v>
      </c>
      <c r="AM45" s="18">
        <v>50</v>
      </c>
      <c r="AN45" s="18">
        <v>75</v>
      </c>
      <c r="AO45" s="18">
        <v>75</v>
      </c>
      <c r="AP45" s="18">
        <v>75</v>
      </c>
      <c r="AQ45" s="18">
        <v>75</v>
      </c>
      <c r="AR45" s="18">
        <v>75</v>
      </c>
      <c r="AS45" s="20">
        <v>50</v>
      </c>
      <c r="AT45" s="19" t="s">
        <v>160</v>
      </c>
      <c r="AU45" s="19" t="s">
        <v>161</v>
      </c>
      <c r="AV45" s="19" t="s">
        <v>162</v>
      </c>
      <c r="AW45" s="19" t="s">
        <v>163</v>
      </c>
    </row>
    <row r="46" spans="1:49" ht="27.75" customHeight="1" thickBot="1" x14ac:dyDescent="0.35">
      <c r="A46" s="14" t="s">
        <v>126</v>
      </c>
      <c r="B46" s="25"/>
      <c r="E46" s="26"/>
      <c r="F46" s="15" t="s">
        <v>235</v>
      </c>
      <c r="G46" s="15" t="s">
        <v>235</v>
      </c>
      <c r="H46" s="15" t="s">
        <v>235</v>
      </c>
      <c r="I46" s="15" t="s">
        <v>235</v>
      </c>
      <c r="J46" s="15" t="s">
        <v>234</v>
      </c>
      <c r="K46" s="16" t="s">
        <v>235</v>
      </c>
      <c r="L46" s="16" t="s">
        <v>234</v>
      </c>
      <c r="M46" s="16" t="s">
        <v>236</v>
      </c>
      <c r="N46" s="16" t="s">
        <v>235</v>
      </c>
      <c r="O46" s="16" t="s">
        <v>235</v>
      </c>
      <c r="P46" s="16" t="s">
        <v>235</v>
      </c>
      <c r="Q46" s="16" t="s">
        <v>236</v>
      </c>
      <c r="R46" s="16" t="s">
        <v>237</v>
      </c>
      <c r="S46" s="16" t="s">
        <v>235</v>
      </c>
      <c r="T46" s="17" t="s">
        <v>263</v>
      </c>
      <c r="U46" s="17" t="s">
        <v>263</v>
      </c>
      <c r="V46" s="17" t="s">
        <v>263</v>
      </c>
      <c r="W46" s="17" t="s">
        <v>263</v>
      </c>
      <c r="X46" s="17" t="s">
        <v>263</v>
      </c>
      <c r="Y46" s="17" t="s">
        <v>262</v>
      </c>
      <c r="Z46" s="17" t="s">
        <v>262</v>
      </c>
      <c r="AA46" s="17" t="s">
        <v>262</v>
      </c>
      <c r="AB46" s="17" t="s">
        <v>262</v>
      </c>
      <c r="AC46" s="18">
        <v>2500</v>
      </c>
      <c r="AD46" s="18">
        <v>50</v>
      </c>
      <c r="AE46" s="18">
        <v>75</v>
      </c>
      <c r="AF46" s="18">
        <v>50</v>
      </c>
      <c r="AG46" s="18">
        <v>75</v>
      </c>
      <c r="AH46" s="18">
        <v>75</v>
      </c>
      <c r="AI46" s="18">
        <v>50</v>
      </c>
      <c r="AJ46" s="18">
        <v>75</v>
      </c>
      <c r="AK46" s="18">
        <v>75</v>
      </c>
      <c r="AL46" s="18">
        <v>75</v>
      </c>
      <c r="AM46" s="18">
        <v>50</v>
      </c>
      <c r="AN46" s="18">
        <v>2500</v>
      </c>
      <c r="AO46" s="18">
        <v>75</v>
      </c>
      <c r="AP46" s="18">
        <v>50</v>
      </c>
      <c r="AQ46" s="18">
        <v>75</v>
      </c>
      <c r="AR46" s="18">
        <v>50</v>
      </c>
      <c r="AS46" s="20">
        <v>75</v>
      </c>
      <c r="AT46" s="19" t="s">
        <v>154</v>
      </c>
      <c r="AU46" s="19" t="s">
        <v>161</v>
      </c>
      <c r="AV46" s="19" t="s">
        <v>162</v>
      </c>
      <c r="AW46" s="21">
        <v>675931295</v>
      </c>
    </row>
    <row r="47" spans="1:49" ht="32.25" customHeight="1" thickBot="1" x14ac:dyDescent="0.35">
      <c r="A47" s="14" t="s">
        <v>134</v>
      </c>
      <c r="B47" s="25"/>
      <c r="E47" s="26"/>
      <c r="F47" s="15" t="s">
        <v>234</v>
      </c>
      <c r="G47" s="15" t="s">
        <v>234</v>
      </c>
      <c r="H47" s="15" t="s">
        <v>234</v>
      </c>
      <c r="I47" s="15" t="s">
        <v>234</v>
      </c>
      <c r="J47" s="15" t="s">
        <v>234</v>
      </c>
      <c r="K47" s="16" t="s">
        <v>234</v>
      </c>
      <c r="L47" s="16" t="s">
        <v>234</v>
      </c>
      <c r="M47" s="16" t="s">
        <v>234</v>
      </c>
      <c r="N47" s="16" t="s">
        <v>234</v>
      </c>
      <c r="O47" s="16" t="s">
        <v>234</v>
      </c>
      <c r="P47" s="16" t="s">
        <v>234</v>
      </c>
      <c r="Q47" s="16" t="s">
        <v>234</v>
      </c>
      <c r="R47" s="16" t="s">
        <v>234</v>
      </c>
      <c r="S47" s="16" t="s">
        <v>234</v>
      </c>
      <c r="T47" s="17" t="s">
        <v>263</v>
      </c>
      <c r="U47" s="17" t="s">
        <v>261</v>
      </c>
      <c r="V47" s="17" t="s">
        <v>263</v>
      </c>
      <c r="W47" s="17" t="s">
        <v>263</v>
      </c>
      <c r="X47" s="17" t="s">
        <v>263</v>
      </c>
      <c r="Y47" s="17" t="s">
        <v>262</v>
      </c>
      <c r="Z47" s="17" t="s">
        <v>263</v>
      </c>
      <c r="AA47" s="17" t="s">
        <v>263</v>
      </c>
      <c r="AB47" s="17" t="s">
        <v>263</v>
      </c>
      <c r="AC47" s="18">
        <v>2500</v>
      </c>
      <c r="AD47" s="18">
        <v>2500</v>
      </c>
      <c r="AE47" s="18">
        <v>2500</v>
      </c>
      <c r="AF47" s="18">
        <v>75</v>
      </c>
      <c r="AG47" s="18">
        <v>2500</v>
      </c>
      <c r="AH47" s="18">
        <v>2500</v>
      </c>
      <c r="AI47" s="18">
        <v>2500</v>
      </c>
      <c r="AJ47" s="18">
        <v>2500</v>
      </c>
      <c r="AK47" s="18">
        <v>2500</v>
      </c>
      <c r="AL47" s="18">
        <v>2500</v>
      </c>
      <c r="AM47" s="18">
        <v>75</v>
      </c>
      <c r="AN47" s="18">
        <v>75</v>
      </c>
      <c r="AO47" s="18">
        <v>2500</v>
      </c>
      <c r="AP47" s="18">
        <v>2500</v>
      </c>
      <c r="AQ47" s="18">
        <v>75</v>
      </c>
      <c r="AR47" s="18">
        <v>75</v>
      </c>
      <c r="AS47" s="20">
        <v>75</v>
      </c>
      <c r="AT47" s="19" t="s">
        <v>154</v>
      </c>
      <c r="AU47" s="19" t="s">
        <v>161</v>
      </c>
      <c r="AV47" s="19" t="s">
        <v>162</v>
      </c>
      <c r="AW47" s="19" t="s">
        <v>164</v>
      </c>
    </row>
    <row r="48" spans="1:49" ht="18" customHeight="1" thickBot="1" x14ac:dyDescent="0.35">
      <c r="A48" s="14" t="s">
        <v>134</v>
      </c>
      <c r="B48" s="25"/>
      <c r="E48" s="26"/>
      <c r="F48" s="15" t="s">
        <v>234</v>
      </c>
      <c r="G48" s="15" t="s">
        <v>236</v>
      </c>
      <c r="H48" s="15" t="s">
        <v>235</v>
      </c>
      <c r="I48" s="15" t="s">
        <v>236</v>
      </c>
      <c r="J48" s="15" t="s">
        <v>235</v>
      </c>
      <c r="K48" s="16" t="s">
        <v>234</v>
      </c>
      <c r="L48" s="16" t="s">
        <v>237</v>
      </c>
      <c r="M48" s="16" t="s">
        <v>235</v>
      </c>
      <c r="N48" s="16" t="s">
        <v>236</v>
      </c>
      <c r="O48" s="16" t="s">
        <v>236</v>
      </c>
      <c r="P48" s="16" t="s">
        <v>236</v>
      </c>
      <c r="Q48" s="16" t="s">
        <v>237</v>
      </c>
      <c r="R48" s="16" t="s">
        <v>235</v>
      </c>
      <c r="S48" s="16" t="s">
        <v>236</v>
      </c>
      <c r="T48" s="17" t="s">
        <v>263</v>
      </c>
      <c r="U48" s="17" t="s">
        <v>261</v>
      </c>
      <c r="V48" s="17" t="s">
        <v>261</v>
      </c>
      <c r="W48" s="17" t="s">
        <v>262</v>
      </c>
      <c r="X48" s="17" t="s">
        <v>263</v>
      </c>
      <c r="Y48" s="17" t="s">
        <v>261</v>
      </c>
      <c r="Z48" s="17" t="s">
        <v>261</v>
      </c>
      <c r="AA48" s="17" t="s">
        <v>261</v>
      </c>
      <c r="AB48" s="17" t="s">
        <v>260</v>
      </c>
      <c r="AC48" s="18">
        <v>2500</v>
      </c>
      <c r="AD48" s="18">
        <v>2500</v>
      </c>
      <c r="AE48" s="18">
        <v>50</v>
      </c>
      <c r="AF48" s="18">
        <v>75</v>
      </c>
      <c r="AG48" s="18">
        <v>75</v>
      </c>
      <c r="AH48" s="18">
        <v>2500</v>
      </c>
      <c r="AI48" s="18">
        <v>50</v>
      </c>
      <c r="AJ48" s="18">
        <v>2500</v>
      </c>
      <c r="AK48" s="18">
        <v>2500</v>
      </c>
      <c r="AL48" s="18">
        <v>2500</v>
      </c>
      <c r="AM48" s="18">
        <v>75</v>
      </c>
      <c r="AN48" s="18">
        <v>2500</v>
      </c>
      <c r="AO48" s="18">
        <v>50</v>
      </c>
      <c r="AP48" s="18">
        <v>25</v>
      </c>
      <c r="AQ48" s="18">
        <v>75</v>
      </c>
      <c r="AR48" s="18">
        <v>75</v>
      </c>
      <c r="AS48" s="20">
        <v>2500</v>
      </c>
      <c r="AT48" s="19" t="s">
        <v>154</v>
      </c>
      <c r="AU48" s="19" t="s">
        <v>161</v>
      </c>
      <c r="AV48" s="19" t="s">
        <v>155</v>
      </c>
      <c r="AW48" s="21">
        <v>639269255</v>
      </c>
    </row>
    <row r="49" spans="1:49" ht="19.5" customHeight="1" thickBot="1" x14ac:dyDescent="0.35">
      <c r="A49" s="14" t="s">
        <v>134</v>
      </c>
      <c r="B49" s="25"/>
      <c r="E49" s="26"/>
      <c r="F49" s="15" t="s">
        <v>236</v>
      </c>
      <c r="G49" s="15" t="s">
        <v>237</v>
      </c>
      <c r="H49" s="15" t="s">
        <v>234</v>
      </c>
      <c r="I49" s="15" t="s">
        <v>235</v>
      </c>
      <c r="J49" s="15" t="s">
        <v>236</v>
      </c>
      <c r="K49" s="16" t="s">
        <v>235</v>
      </c>
      <c r="L49" s="16" t="s">
        <v>234</v>
      </c>
      <c r="M49" s="16" t="s">
        <v>234</v>
      </c>
      <c r="N49" s="16" t="s">
        <v>234</v>
      </c>
      <c r="O49" s="16" t="s">
        <v>238</v>
      </c>
      <c r="P49" s="16" t="s">
        <v>237</v>
      </c>
      <c r="Q49" s="16" t="s">
        <v>238</v>
      </c>
      <c r="R49" s="16" t="s">
        <v>238</v>
      </c>
      <c r="S49" s="16" t="s">
        <v>234</v>
      </c>
      <c r="T49" s="17" t="s">
        <v>264</v>
      </c>
      <c r="U49" s="17" t="s">
        <v>264</v>
      </c>
      <c r="V49" s="17" t="s">
        <v>262</v>
      </c>
      <c r="W49" s="17" t="s">
        <v>263</v>
      </c>
      <c r="X49" s="17" t="s">
        <v>263</v>
      </c>
      <c r="Y49" s="17" t="s">
        <v>263</v>
      </c>
      <c r="Z49" s="17" t="s">
        <v>263</v>
      </c>
      <c r="AA49" s="17" t="s">
        <v>262</v>
      </c>
      <c r="AB49" s="17" t="s">
        <v>263</v>
      </c>
      <c r="AC49" s="18">
        <v>2500</v>
      </c>
      <c r="AD49" s="18">
        <v>75</v>
      </c>
      <c r="AE49" s="18">
        <v>50</v>
      </c>
      <c r="AF49" s="18">
        <v>75</v>
      </c>
      <c r="AG49" s="18">
        <v>2500</v>
      </c>
      <c r="AH49" s="18">
        <v>2500</v>
      </c>
      <c r="AI49" s="18">
        <v>2500</v>
      </c>
      <c r="AJ49" s="18">
        <v>2500</v>
      </c>
      <c r="AK49" s="18">
        <v>2500</v>
      </c>
      <c r="AL49" s="18">
        <v>2500</v>
      </c>
      <c r="AM49" s="18">
        <v>2500</v>
      </c>
      <c r="AN49" s="18">
        <v>75</v>
      </c>
      <c r="AO49" s="18">
        <v>2500</v>
      </c>
      <c r="AP49" s="18">
        <v>0</v>
      </c>
      <c r="AQ49" s="18">
        <v>50</v>
      </c>
      <c r="AR49" s="18">
        <v>50</v>
      </c>
      <c r="AS49" s="20">
        <v>50</v>
      </c>
      <c r="AT49" s="19" t="s">
        <v>156</v>
      </c>
      <c r="AU49" s="19" t="s">
        <v>161</v>
      </c>
      <c r="AV49" s="19" t="s">
        <v>162</v>
      </c>
      <c r="AW49" s="19" t="s">
        <v>165</v>
      </c>
    </row>
    <row r="50" spans="1:49" ht="12" customHeight="1" thickBot="1" x14ac:dyDescent="0.35">
      <c r="A50" s="14" t="s">
        <v>134</v>
      </c>
      <c r="B50" s="25"/>
      <c r="E50" s="26"/>
      <c r="F50" s="15" t="s">
        <v>234</v>
      </c>
      <c r="G50" s="15" t="s">
        <v>235</v>
      </c>
      <c r="H50" s="15" t="s">
        <v>235</v>
      </c>
      <c r="I50" s="15" t="s">
        <v>235</v>
      </c>
      <c r="J50" s="15" t="s">
        <v>236</v>
      </c>
      <c r="K50" s="16" t="s">
        <v>236</v>
      </c>
      <c r="L50" s="16" t="s">
        <v>234</v>
      </c>
      <c r="M50" s="16" t="s">
        <v>235</v>
      </c>
      <c r="N50" s="16" t="s">
        <v>235</v>
      </c>
      <c r="O50" s="16" t="s">
        <v>234</v>
      </c>
      <c r="P50" s="16" t="s">
        <v>234</v>
      </c>
      <c r="Q50" s="16" t="s">
        <v>235</v>
      </c>
      <c r="R50" s="16" t="s">
        <v>234</v>
      </c>
      <c r="S50" s="16" t="s">
        <v>236</v>
      </c>
      <c r="T50" s="17" t="s">
        <v>261</v>
      </c>
      <c r="U50" s="17" t="s">
        <v>262</v>
      </c>
      <c r="V50" s="17" t="s">
        <v>262</v>
      </c>
      <c r="W50" s="17" t="s">
        <v>262</v>
      </c>
      <c r="X50" s="17" t="s">
        <v>261</v>
      </c>
      <c r="Y50" s="17" t="s">
        <v>261</v>
      </c>
      <c r="Z50" s="17" t="s">
        <v>262</v>
      </c>
      <c r="AA50" s="17" t="s">
        <v>263</v>
      </c>
      <c r="AB50" s="17" t="s">
        <v>263</v>
      </c>
      <c r="AC50" s="18">
        <v>2500</v>
      </c>
      <c r="AD50" s="18">
        <v>75</v>
      </c>
      <c r="AE50" s="18">
        <v>75</v>
      </c>
      <c r="AF50" s="18">
        <v>75</v>
      </c>
      <c r="AG50" s="18">
        <v>2500</v>
      </c>
      <c r="AH50" s="18">
        <v>2500</v>
      </c>
      <c r="AI50" s="18">
        <v>75</v>
      </c>
      <c r="AJ50" s="18">
        <v>75</v>
      </c>
      <c r="AK50" s="18">
        <v>75</v>
      </c>
      <c r="AL50" s="18">
        <v>2500</v>
      </c>
      <c r="AM50" s="18">
        <v>50</v>
      </c>
      <c r="AN50" s="18">
        <v>75</v>
      </c>
      <c r="AO50" s="18">
        <v>75</v>
      </c>
      <c r="AP50" s="18">
        <v>75</v>
      </c>
      <c r="AQ50" s="18">
        <v>2500</v>
      </c>
      <c r="AR50" s="18">
        <v>75</v>
      </c>
      <c r="AS50" s="20">
        <v>75</v>
      </c>
      <c r="AT50" s="19" t="s">
        <v>166</v>
      </c>
      <c r="AU50" s="19" t="s">
        <v>167</v>
      </c>
      <c r="AV50" s="19" t="s">
        <v>162</v>
      </c>
      <c r="AW50" s="21">
        <v>665402919</v>
      </c>
    </row>
    <row r="51" spans="1:49" ht="15" customHeight="1" thickBot="1" x14ac:dyDescent="0.35">
      <c r="A51" s="14" t="s">
        <v>134</v>
      </c>
      <c r="B51" s="25"/>
      <c r="E51" s="26"/>
      <c r="F51" s="15" t="s">
        <v>234</v>
      </c>
      <c r="G51" s="15" t="s">
        <v>236</v>
      </c>
      <c r="H51" s="15" t="s">
        <v>234</v>
      </c>
      <c r="I51" s="15" t="s">
        <v>235</v>
      </c>
      <c r="J51" s="15" t="s">
        <v>235</v>
      </c>
      <c r="K51" s="16" t="s">
        <v>235</v>
      </c>
      <c r="L51" s="16" t="s">
        <v>234</v>
      </c>
      <c r="M51" s="16" t="s">
        <v>234</v>
      </c>
      <c r="N51" s="16" t="s">
        <v>235</v>
      </c>
      <c r="O51" s="16" t="s">
        <v>237</v>
      </c>
      <c r="P51" s="16" t="s">
        <v>234</v>
      </c>
      <c r="Q51" s="16" t="s">
        <v>234</v>
      </c>
      <c r="R51" s="16" t="s">
        <v>234</v>
      </c>
      <c r="S51" s="16" t="s">
        <v>236</v>
      </c>
      <c r="T51" s="17" t="s">
        <v>262</v>
      </c>
      <c r="U51" s="22" t="s">
        <v>262</v>
      </c>
      <c r="V51" s="17"/>
      <c r="W51" s="17" t="s">
        <v>262</v>
      </c>
      <c r="X51" s="17" t="s">
        <v>260</v>
      </c>
      <c r="Y51" s="17" t="s">
        <v>261</v>
      </c>
      <c r="Z51" s="17" t="s">
        <v>261</v>
      </c>
      <c r="AA51" s="17" t="s">
        <v>260</v>
      </c>
      <c r="AB51" s="17" t="s">
        <v>262</v>
      </c>
      <c r="AC51" s="18">
        <v>2500</v>
      </c>
      <c r="AD51" s="18">
        <v>75</v>
      </c>
      <c r="AE51" s="18">
        <v>75</v>
      </c>
      <c r="AF51" s="18">
        <v>50</v>
      </c>
      <c r="AG51" s="18">
        <v>50</v>
      </c>
      <c r="AH51" s="18">
        <v>75</v>
      </c>
      <c r="AI51" s="18">
        <v>2500</v>
      </c>
      <c r="AJ51" s="18">
        <v>2500</v>
      </c>
      <c r="AK51" s="18">
        <v>2500</v>
      </c>
      <c r="AL51" s="18">
        <v>2500</v>
      </c>
      <c r="AM51" s="18">
        <v>75</v>
      </c>
      <c r="AN51" s="18">
        <v>75</v>
      </c>
      <c r="AO51" s="18">
        <v>2500</v>
      </c>
      <c r="AP51" s="18">
        <v>2500</v>
      </c>
      <c r="AQ51" s="18">
        <v>2500</v>
      </c>
      <c r="AR51" s="18">
        <v>75</v>
      </c>
      <c r="AS51" s="20">
        <v>75</v>
      </c>
      <c r="AT51" s="19" t="s">
        <v>154</v>
      </c>
      <c r="AU51" s="19" t="s">
        <v>157</v>
      </c>
      <c r="AV51" s="19" t="s">
        <v>168</v>
      </c>
      <c r="AW51" s="21">
        <v>669766035</v>
      </c>
    </row>
    <row r="52" spans="1:49" ht="13.5" customHeight="1" thickBot="1" x14ac:dyDescent="0.35">
      <c r="A52" s="14" t="s">
        <v>134</v>
      </c>
      <c r="B52" s="25"/>
      <c r="E52" s="26"/>
      <c r="F52" s="15" t="s">
        <v>235</v>
      </c>
      <c r="G52" s="15" t="s">
        <v>234</v>
      </c>
      <c r="H52" s="15" t="s">
        <v>235</v>
      </c>
      <c r="I52" s="15" t="s">
        <v>235</v>
      </c>
      <c r="J52" s="15" t="s">
        <v>235</v>
      </c>
      <c r="K52" s="16" t="s">
        <v>235</v>
      </c>
      <c r="L52" s="16" t="s">
        <v>234</v>
      </c>
      <c r="M52" s="16" t="s">
        <v>235</v>
      </c>
      <c r="N52" s="16" t="s">
        <v>235</v>
      </c>
      <c r="O52" s="16" t="s">
        <v>236</v>
      </c>
      <c r="P52" s="16" t="s">
        <v>234</v>
      </c>
      <c r="Q52" s="16" t="s">
        <v>235</v>
      </c>
      <c r="R52" s="16" t="s">
        <v>236</v>
      </c>
      <c r="S52" s="16" t="s">
        <v>236</v>
      </c>
      <c r="T52" s="17" t="s">
        <v>262</v>
      </c>
      <c r="U52" s="17" t="s">
        <v>260</v>
      </c>
      <c r="V52" s="17" t="s">
        <v>260</v>
      </c>
      <c r="W52" s="17" t="s">
        <v>262</v>
      </c>
      <c r="X52" s="17" t="s">
        <v>261</v>
      </c>
      <c r="Y52" s="17" t="s">
        <v>261</v>
      </c>
      <c r="Z52" s="17" t="s">
        <v>261</v>
      </c>
      <c r="AA52" s="17" t="s">
        <v>261</v>
      </c>
      <c r="AB52" s="17" t="s">
        <v>261</v>
      </c>
      <c r="AC52" s="18">
        <v>75</v>
      </c>
      <c r="AD52" s="18">
        <v>75</v>
      </c>
      <c r="AE52" s="18">
        <v>2500</v>
      </c>
      <c r="AF52" s="18">
        <v>75</v>
      </c>
      <c r="AG52" s="18">
        <v>75</v>
      </c>
      <c r="AH52" s="18">
        <v>75</v>
      </c>
      <c r="AI52" s="18">
        <v>2500</v>
      </c>
      <c r="AJ52" s="18">
        <v>2500</v>
      </c>
      <c r="AK52" s="18">
        <v>75</v>
      </c>
      <c r="AL52" s="18">
        <v>75</v>
      </c>
      <c r="AM52" s="18">
        <v>2500</v>
      </c>
      <c r="AN52" s="18">
        <v>75</v>
      </c>
      <c r="AO52" s="18">
        <v>75</v>
      </c>
      <c r="AP52" s="18">
        <v>75</v>
      </c>
      <c r="AQ52" s="18">
        <v>2500</v>
      </c>
      <c r="AR52" s="18">
        <v>75</v>
      </c>
      <c r="AS52" s="20">
        <v>75</v>
      </c>
      <c r="AT52" s="19" t="s">
        <v>160</v>
      </c>
      <c r="AU52" s="19" t="s">
        <v>167</v>
      </c>
      <c r="AV52" s="19" t="s">
        <v>169</v>
      </c>
      <c r="AW52" s="19" t="s">
        <v>170</v>
      </c>
    </row>
    <row r="53" spans="1:49" ht="10.5" customHeight="1" thickBot="1" x14ac:dyDescent="0.35">
      <c r="A53" s="14" t="s">
        <v>134</v>
      </c>
      <c r="B53" s="25"/>
      <c r="E53" s="26"/>
      <c r="F53" s="15" t="s">
        <v>234</v>
      </c>
      <c r="G53" s="15" t="s">
        <v>235</v>
      </c>
      <c r="H53" s="15" t="s">
        <v>234</v>
      </c>
      <c r="I53" s="15" t="s">
        <v>234</v>
      </c>
      <c r="J53" s="15" t="s">
        <v>234</v>
      </c>
      <c r="K53" s="16" t="s">
        <v>235</v>
      </c>
      <c r="L53" s="16" t="s">
        <v>234</v>
      </c>
      <c r="M53" s="16" t="s">
        <v>235</v>
      </c>
      <c r="N53" s="16" t="s">
        <v>234</v>
      </c>
      <c r="O53" s="16" t="s">
        <v>235</v>
      </c>
      <c r="P53" s="16" t="s">
        <v>234</v>
      </c>
      <c r="Q53" s="16" t="s">
        <v>234</v>
      </c>
      <c r="R53" s="16" t="s">
        <v>235</v>
      </c>
      <c r="S53" s="16" t="s">
        <v>236</v>
      </c>
      <c r="T53" s="17" t="s">
        <v>262</v>
      </c>
      <c r="U53" s="17" t="s">
        <v>261</v>
      </c>
      <c r="V53" s="17" t="s">
        <v>262</v>
      </c>
      <c r="W53" s="17" t="s">
        <v>263</v>
      </c>
      <c r="X53" s="17" t="s">
        <v>262</v>
      </c>
      <c r="Y53" s="17" t="s">
        <v>262</v>
      </c>
      <c r="Z53" s="17" t="s">
        <v>262</v>
      </c>
      <c r="AA53" s="17" t="s">
        <v>262</v>
      </c>
      <c r="AB53" s="17" t="s">
        <v>263</v>
      </c>
      <c r="AC53" s="18">
        <v>2500</v>
      </c>
      <c r="AD53" s="18">
        <v>2500</v>
      </c>
      <c r="AE53" s="18">
        <v>75</v>
      </c>
      <c r="AF53" s="18">
        <v>75</v>
      </c>
      <c r="AG53" s="18">
        <v>2500</v>
      </c>
      <c r="AH53" s="18">
        <v>2500</v>
      </c>
      <c r="AI53" s="18">
        <v>2500</v>
      </c>
      <c r="AJ53" s="18">
        <v>2500</v>
      </c>
      <c r="AK53" s="18">
        <v>2500</v>
      </c>
      <c r="AL53" s="18">
        <v>2500</v>
      </c>
      <c r="AM53" s="18">
        <v>75</v>
      </c>
      <c r="AN53" s="18">
        <v>2500</v>
      </c>
      <c r="AO53" s="18">
        <v>2500</v>
      </c>
      <c r="AP53" s="18">
        <v>2500</v>
      </c>
      <c r="AQ53" s="18">
        <v>2500</v>
      </c>
      <c r="AR53" s="18">
        <v>2500</v>
      </c>
      <c r="AS53" s="20">
        <v>2500</v>
      </c>
      <c r="AT53" s="19" t="s">
        <v>156</v>
      </c>
      <c r="AU53" s="19" t="s">
        <v>161</v>
      </c>
      <c r="AV53" s="19" t="s">
        <v>171</v>
      </c>
      <c r="AW53" s="21">
        <v>688906236</v>
      </c>
    </row>
    <row r="54" spans="1:49" ht="16.5" customHeight="1" thickBot="1" x14ac:dyDescent="0.35">
      <c r="A54" s="14" t="s">
        <v>134</v>
      </c>
      <c r="B54" s="25"/>
      <c r="E54" s="26"/>
      <c r="F54" s="15" t="s">
        <v>236</v>
      </c>
      <c r="G54" s="15" t="s">
        <v>235</v>
      </c>
      <c r="H54" s="15" t="s">
        <v>236</v>
      </c>
      <c r="I54" s="15" t="s">
        <v>234</v>
      </c>
      <c r="J54" s="15" t="s">
        <v>234</v>
      </c>
      <c r="K54" s="16" t="s">
        <v>238</v>
      </c>
      <c r="L54" s="16" t="s">
        <v>234</v>
      </c>
      <c r="M54" s="16" t="s">
        <v>234</v>
      </c>
      <c r="N54" s="16" t="s">
        <v>234</v>
      </c>
      <c r="O54" s="16" t="s">
        <v>234</v>
      </c>
      <c r="P54" s="16" t="s">
        <v>234</v>
      </c>
      <c r="Q54" s="16" t="s">
        <v>234</v>
      </c>
      <c r="R54" s="16" t="s">
        <v>238</v>
      </c>
      <c r="S54" s="16" t="s">
        <v>238</v>
      </c>
      <c r="T54" s="17" t="s">
        <v>264</v>
      </c>
      <c r="U54" s="17" t="s">
        <v>264</v>
      </c>
      <c r="V54" s="17" t="s">
        <v>264</v>
      </c>
      <c r="W54" s="17" t="s">
        <v>262</v>
      </c>
      <c r="X54" s="17" t="s">
        <v>264</v>
      </c>
      <c r="Y54" s="17" t="s">
        <v>264</v>
      </c>
      <c r="Z54" s="17" t="s">
        <v>262</v>
      </c>
      <c r="AA54" s="17" t="s">
        <v>263</v>
      </c>
      <c r="AB54" s="17" t="s">
        <v>262</v>
      </c>
      <c r="AC54" s="18">
        <v>2500</v>
      </c>
      <c r="AD54" s="18">
        <v>2500</v>
      </c>
      <c r="AE54" s="18">
        <v>2500</v>
      </c>
      <c r="AF54" s="18">
        <v>2500</v>
      </c>
      <c r="AG54" s="18">
        <v>2500</v>
      </c>
      <c r="AH54" s="18">
        <v>25</v>
      </c>
      <c r="AI54" s="18">
        <v>25</v>
      </c>
      <c r="AJ54" s="18">
        <v>2500</v>
      </c>
      <c r="AK54" s="18">
        <v>2500</v>
      </c>
      <c r="AL54" s="18">
        <v>25</v>
      </c>
      <c r="AM54" s="18">
        <v>0</v>
      </c>
      <c r="AN54" s="18">
        <v>25</v>
      </c>
      <c r="AO54" s="18">
        <v>75</v>
      </c>
      <c r="AP54" s="18">
        <v>0</v>
      </c>
      <c r="AQ54" s="18">
        <v>25</v>
      </c>
      <c r="AR54" s="18">
        <v>25</v>
      </c>
      <c r="AS54" s="20">
        <v>75</v>
      </c>
      <c r="AT54" s="19" t="s">
        <v>154</v>
      </c>
      <c r="AU54" s="19" t="s">
        <v>172</v>
      </c>
      <c r="AV54" s="19" t="s">
        <v>173</v>
      </c>
      <c r="AW54" s="21">
        <v>630283298</v>
      </c>
    </row>
    <row r="55" spans="1:49" ht="67.5" customHeight="1" thickBot="1" x14ac:dyDescent="0.35">
      <c r="A55" s="14" t="s">
        <v>134</v>
      </c>
      <c r="B55" s="25"/>
      <c r="E55" s="26"/>
      <c r="F55" s="15" t="s">
        <v>235</v>
      </c>
      <c r="G55" s="15" t="s">
        <v>237</v>
      </c>
      <c r="H55" s="15" t="s">
        <v>236</v>
      </c>
      <c r="I55" s="15" t="s">
        <v>234</v>
      </c>
      <c r="J55" s="15" t="s">
        <v>234</v>
      </c>
      <c r="K55" s="16" t="s">
        <v>234</v>
      </c>
      <c r="L55" s="16" t="s">
        <v>237</v>
      </c>
      <c r="M55" s="16" t="s">
        <v>234</v>
      </c>
      <c r="N55" s="16" t="s">
        <v>235</v>
      </c>
      <c r="O55" s="16" t="s">
        <v>237</v>
      </c>
      <c r="P55" s="16" t="s">
        <v>236</v>
      </c>
      <c r="Q55" s="16" t="s">
        <v>237</v>
      </c>
      <c r="R55" s="16" t="s">
        <v>237</v>
      </c>
      <c r="S55" s="16" t="s">
        <v>235</v>
      </c>
      <c r="T55" s="17" t="s">
        <v>260</v>
      </c>
      <c r="U55" s="17" t="s">
        <v>261</v>
      </c>
      <c r="V55" s="17" t="s">
        <v>262</v>
      </c>
      <c r="W55" s="17" t="s">
        <v>263</v>
      </c>
      <c r="X55" s="17" t="s">
        <v>262</v>
      </c>
      <c r="Y55" s="17" t="s">
        <v>262</v>
      </c>
      <c r="Z55" s="17" t="s">
        <v>260</v>
      </c>
      <c r="AA55" s="17" t="s">
        <v>264</v>
      </c>
      <c r="AB55" s="17" t="s">
        <v>264</v>
      </c>
      <c r="AC55" s="18">
        <v>2500</v>
      </c>
      <c r="AD55" s="18">
        <v>2500</v>
      </c>
      <c r="AE55" s="18">
        <v>25</v>
      </c>
      <c r="AF55" s="18">
        <v>2500</v>
      </c>
      <c r="AG55" s="18">
        <v>2500</v>
      </c>
      <c r="AH55" s="18">
        <v>2500</v>
      </c>
      <c r="AI55" s="18">
        <v>50</v>
      </c>
      <c r="AJ55" s="18">
        <v>75</v>
      </c>
      <c r="AK55" s="18">
        <v>2500</v>
      </c>
      <c r="AL55" s="20">
        <v>2500</v>
      </c>
      <c r="AM55" s="18"/>
      <c r="AN55" s="18">
        <v>75</v>
      </c>
      <c r="AO55" s="18">
        <v>75</v>
      </c>
      <c r="AP55" s="18">
        <v>0</v>
      </c>
      <c r="AQ55" s="18">
        <v>50</v>
      </c>
      <c r="AR55" s="18">
        <v>50</v>
      </c>
      <c r="AS55" s="20">
        <v>25</v>
      </c>
      <c r="AT55" s="19" t="s">
        <v>174</v>
      </c>
      <c r="AU55" s="23" t="s">
        <v>172</v>
      </c>
      <c r="AV55" s="19"/>
      <c r="AW55" s="19" t="s">
        <v>175</v>
      </c>
    </row>
    <row r="56" spans="1:49" ht="17.25" customHeight="1" thickBot="1" x14ac:dyDescent="0.35">
      <c r="A56" s="14" t="s">
        <v>134</v>
      </c>
      <c r="B56" s="25"/>
      <c r="E56" s="26"/>
      <c r="F56" s="15" t="s">
        <v>237</v>
      </c>
      <c r="G56" s="15" t="s">
        <v>236</v>
      </c>
      <c r="H56" s="15" t="s">
        <v>235</v>
      </c>
      <c r="I56" s="15" t="s">
        <v>235</v>
      </c>
      <c r="J56" s="15" t="s">
        <v>236</v>
      </c>
      <c r="K56" s="16" t="s">
        <v>237</v>
      </c>
      <c r="L56" s="16" t="s">
        <v>235</v>
      </c>
      <c r="M56" s="16" t="s">
        <v>235</v>
      </c>
      <c r="N56" s="16" t="s">
        <v>236</v>
      </c>
      <c r="O56" s="16" t="s">
        <v>238</v>
      </c>
      <c r="P56" s="16" t="s">
        <v>236</v>
      </c>
      <c r="Q56" s="16" t="s">
        <v>238</v>
      </c>
      <c r="R56" s="16" t="s">
        <v>234</v>
      </c>
      <c r="S56" s="16" t="s">
        <v>237</v>
      </c>
      <c r="T56" s="17" t="s">
        <v>261</v>
      </c>
      <c r="U56" s="17" t="s">
        <v>261</v>
      </c>
      <c r="V56" s="17" t="s">
        <v>261</v>
      </c>
      <c r="W56" s="17" t="s">
        <v>260</v>
      </c>
      <c r="X56" s="17" t="s">
        <v>260</v>
      </c>
      <c r="Y56" s="17" t="s">
        <v>261</v>
      </c>
      <c r="Z56" s="17" t="s">
        <v>260</v>
      </c>
      <c r="AA56" s="17" t="s">
        <v>262</v>
      </c>
      <c r="AB56" s="17" t="s">
        <v>262</v>
      </c>
      <c r="AC56" s="18">
        <v>75</v>
      </c>
      <c r="AD56" s="18">
        <v>50</v>
      </c>
      <c r="AE56" s="18">
        <v>50</v>
      </c>
      <c r="AF56" s="18">
        <v>50</v>
      </c>
      <c r="AG56" s="18">
        <v>75</v>
      </c>
      <c r="AH56" s="18">
        <v>25</v>
      </c>
      <c r="AI56" s="18">
        <v>50</v>
      </c>
      <c r="AJ56" s="18">
        <v>50</v>
      </c>
      <c r="AK56" s="18">
        <v>50</v>
      </c>
      <c r="AL56" s="20">
        <v>25</v>
      </c>
      <c r="AM56" s="18"/>
      <c r="AN56" s="18">
        <v>25</v>
      </c>
      <c r="AO56" s="18">
        <v>50</v>
      </c>
      <c r="AP56" s="18">
        <v>25</v>
      </c>
      <c r="AQ56" s="18">
        <v>75</v>
      </c>
      <c r="AR56" s="18">
        <v>50</v>
      </c>
      <c r="AS56" s="20">
        <v>25</v>
      </c>
      <c r="AT56" s="19" t="s">
        <v>156</v>
      </c>
      <c r="AU56" s="19" t="s">
        <v>172</v>
      </c>
      <c r="AV56" s="19" t="s">
        <v>176</v>
      </c>
      <c r="AW56" s="19" t="s">
        <v>177</v>
      </c>
    </row>
    <row r="57" spans="1:49" ht="20.25" customHeight="1" thickBot="1" x14ac:dyDescent="0.35">
      <c r="A57" s="14" t="s">
        <v>134</v>
      </c>
      <c r="B57" s="25"/>
      <c r="E57" s="26"/>
      <c r="F57" s="15" t="s">
        <v>234</v>
      </c>
      <c r="G57" s="15" t="s">
        <v>234</v>
      </c>
      <c r="H57" s="15" t="s">
        <v>237</v>
      </c>
      <c r="I57" s="15" t="s">
        <v>237</v>
      </c>
      <c r="J57" s="15" t="s">
        <v>234</v>
      </c>
      <c r="K57" s="16" t="s">
        <v>238</v>
      </c>
      <c r="L57" s="16" t="s">
        <v>234</v>
      </c>
      <c r="M57" s="16" t="s">
        <v>234</v>
      </c>
      <c r="N57" s="16" t="s">
        <v>235</v>
      </c>
      <c r="O57" s="16" t="s">
        <v>238</v>
      </c>
      <c r="P57" s="16" t="s">
        <v>235</v>
      </c>
      <c r="Q57" s="16" t="s">
        <v>234</v>
      </c>
      <c r="R57" s="16" t="s">
        <v>238</v>
      </c>
      <c r="S57" s="16" t="s">
        <v>235</v>
      </c>
      <c r="T57" s="17" t="s">
        <v>264</v>
      </c>
      <c r="U57" s="17" t="s">
        <v>264</v>
      </c>
      <c r="V57" s="17" t="s">
        <v>264</v>
      </c>
      <c r="W57" s="17" t="s">
        <v>260</v>
      </c>
      <c r="X57" s="17" t="s">
        <v>264</v>
      </c>
      <c r="Y57" s="17" t="s">
        <v>264</v>
      </c>
      <c r="Z57" s="17" t="s">
        <v>264</v>
      </c>
      <c r="AA57" s="17" t="s">
        <v>262</v>
      </c>
      <c r="AB57" s="17" t="s">
        <v>263</v>
      </c>
      <c r="AC57" s="18">
        <v>75</v>
      </c>
      <c r="AD57" s="18">
        <v>75</v>
      </c>
      <c r="AE57" s="18">
        <v>75</v>
      </c>
      <c r="AF57" s="18">
        <v>75</v>
      </c>
      <c r="AG57" s="18">
        <v>75</v>
      </c>
      <c r="AH57" s="18">
        <v>0</v>
      </c>
      <c r="AI57" s="18">
        <v>0</v>
      </c>
      <c r="AJ57" s="18">
        <v>0</v>
      </c>
      <c r="AK57" s="18">
        <v>0</v>
      </c>
      <c r="AL57" s="18">
        <v>0</v>
      </c>
      <c r="AM57" s="18">
        <v>0</v>
      </c>
      <c r="AN57" s="18">
        <v>0</v>
      </c>
      <c r="AO57" s="18">
        <v>2500</v>
      </c>
      <c r="AP57" s="18">
        <v>2500</v>
      </c>
      <c r="AQ57" s="18">
        <v>75</v>
      </c>
      <c r="AR57" s="18">
        <v>75</v>
      </c>
      <c r="AS57" s="20">
        <v>75</v>
      </c>
      <c r="AT57" s="19" t="s">
        <v>160</v>
      </c>
      <c r="AU57" s="19" t="s">
        <v>167</v>
      </c>
      <c r="AV57" s="19" t="s">
        <v>162</v>
      </c>
      <c r="AW57" s="21">
        <v>686045110</v>
      </c>
    </row>
    <row r="58" spans="1:49" ht="17.25" customHeight="1" thickBot="1" x14ac:dyDescent="0.35">
      <c r="A58" s="14" t="s">
        <v>134</v>
      </c>
      <c r="B58" s="25"/>
      <c r="E58" s="26"/>
      <c r="F58" s="15" t="s">
        <v>235</v>
      </c>
      <c r="G58" s="15" t="s">
        <v>234</v>
      </c>
      <c r="H58" s="15" t="s">
        <v>236</v>
      </c>
      <c r="I58" s="15" t="s">
        <v>235</v>
      </c>
      <c r="J58" s="15" t="s">
        <v>234</v>
      </c>
      <c r="K58" s="16" t="s">
        <v>235</v>
      </c>
      <c r="L58" s="16" t="s">
        <v>234</v>
      </c>
      <c r="M58" s="16" t="s">
        <v>235</v>
      </c>
      <c r="N58" s="16" t="s">
        <v>236</v>
      </c>
      <c r="O58" s="16" t="s">
        <v>235</v>
      </c>
      <c r="P58" s="16" t="s">
        <v>234</v>
      </c>
      <c r="Q58" s="16" t="s">
        <v>235</v>
      </c>
      <c r="R58" s="16" t="s">
        <v>235</v>
      </c>
      <c r="S58" s="16" t="s">
        <v>237</v>
      </c>
      <c r="T58" s="17" t="s">
        <v>261</v>
      </c>
      <c r="U58" s="17" t="s">
        <v>261</v>
      </c>
      <c r="V58" s="17" t="s">
        <v>261</v>
      </c>
      <c r="W58" s="17" t="s">
        <v>263</v>
      </c>
      <c r="X58" s="22" t="s">
        <v>260</v>
      </c>
      <c r="Y58" s="17"/>
      <c r="Z58" s="17"/>
      <c r="AA58" s="17"/>
      <c r="AB58" s="17" t="s">
        <v>262</v>
      </c>
      <c r="AC58" s="18">
        <v>2500</v>
      </c>
      <c r="AD58" s="18">
        <v>75</v>
      </c>
      <c r="AE58" s="18">
        <v>75</v>
      </c>
      <c r="AF58" s="18">
        <v>75</v>
      </c>
      <c r="AG58" s="18">
        <v>75</v>
      </c>
      <c r="AH58" s="18">
        <v>75</v>
      </c>
      <c r="AI58" s="18">
        <v>75</v>
      </c>
      <c r="AJ58" s="18">
        <v>75</v>
      </c>
      <c r="AK58" s="18">
        <v>2500</v>
      </c>
      <c r="AL58" s="18">
        <v>2500</v>
      </c>
      <c r="AM58" s="18">
        <v>2500</v>
      </c>
      <c r="AN58" s="18">
        <v>2500</v>
      </c>
      <c r="AO58" s="18">
        <v>2500</v>
      </c>
      <c r="AP58" s="18">
        <v>75</v>
      </c>
      <c r="AQ58" s="18">
        <v>75</v>
      </c>
      <c r="AR58" s="18">
        <v>50</v>
      </c>
      <c r="AS58" s="20">
        <v>75</v>
      </c>
      <c r="AT58" s="19" t="s">
        <v>154</v>
      </c>
      <c r="AU58" s="19" t="s">
        <v>178</v>
      </c>
      <c r="AV58" s="19" t="s">
        <v>168</v>
      </c>
      <c r="AW58" s="21">
        <v>652654661</v>
      </c>
    </row>
    <row r="59" spans="1:49" ht="24" customHeight="1" thickBot="1" x14ac:dyDescent="0.35">
      <c r="A59" s="14" t="s">
        <v>134</v>
      </c>
      <c r="B59" s="25"/>
      <c r="E59" s="26"/>
      <c r="F59" s="15" t="s">
        <v>235</v>
      </c>
      <c r="G59" s="15" t="s">
        <v>234</v>
      </c>
      <c r="H59" s="15"/>
      <c r="I59" s="15"/>
      <c r="J59" s="15"/>
      <c r="K59" s="16" t="s">
        <v>236</v>
      </c>
      <c r="L59" s="16" t="s">
        <v>234</v>
      </c>
      <c r="M59" s="16" t="s">
        <v>234</v>
      </c>
      <c r="N59" s="16" t="s">
        <v>234</v>
      </c>
      <c r="O59" s="16" t="s">
        <v>235</v>
      </c>
      <c r="P59" s="16" t="s">
        <v>235</v>
      </c>
      <c r="Q59" s="16" t="s">
        <v>234</v>
      </c>
      <c r="R59" s="16" t="s">
        <v>236</v>
      </c>
      <c r="S59" s="16" t="s">
        <v>236</v>
      </c>
      <c r="T59" s="17" t="s">
        <v>261</v>
      </c>
      <c r="U59" s="17" t="s">
        <v>262</v>
      </c>
      <c r="V59" s="17" t="s">
        <v>262</v>
      </c>
      <c r="W59" s="17" t="s">
        <v>263</v>
      </c>
      <c r="X59" s="17" t="s">
        <v>261</v>
      </c>
      <c r="Y59" s="17" t="s">
        <v>262</v>
      </c>
      <c r="Z59" s="17" t="s">
        <v>262</v>
      </c>
      <c r="AA59" s="17" t="s">
        <v>262</v>
      </c>
      <c r="AB59" s="17" t="s">
        <v>263</v>
      </c>
      <c r="AC59" s="18">
        <v>75</v>
      </c>
      <c r="AD59" s="18">
        <v>75</v>
      </c>
      <c r="AE59" s="18">
        <v>2500</v>
      </c>
      <c r="AF59" s="18">
        <v>2500</v>
      </c>
      <c r="AG59" s="18">
        <v>75</v>
      </c>
      <c r="AH59" s="18">
        <v>2500</v>
      </c>
      <c r="AI59" s="18">
        <v>75</v>
      </c>
      <c r="AJ59" s="18">
        <v>75</v>
      </c>
      <c r="AK59" s="18">
        <v>75</v>
      </c>
      <c r="AL59" s="18">
        <v>2500</v>
      </c>
      <c r="AM59" s="18">
        <v>75</v>
      </c>
      <c r="AN59" s="18">
        <v>75</v>
      </c>
      <c r="AO59" s="18">
        <v>75</v>
      </c>
      <c r="AP59" s="18">
        <v>75</v>
      </c>
      <c r="AQ59" s="18">
        <v>75</v>
      </c>
      <c r="AR59" s="18">
        <v>75</v>
      </c>
      <c r="AS59" s="20">
        <v>2500</v>
      </c>
      <c r="AT59" s="19" t="s">
        <v>154</v>
      </c>
      <c r="AU59" s="19" t="s">
        <v>178</v>
      </c>
      <c r="AV59" s="19" t="s">
        <v>168</v>
      </c>
      <c r="AW59" s="19" t="s">
        <v>179</v>
      </c>
    </row>
    <row r="60" spans="1:49" ht="23.25" customHeight="1" thickBot="1" x14ac:dyDescent="0.35">
      <c r="A60" s="14" t="s">
        <v>134</v>
      </c>
      <c r="B60" s="25"/>
      <c r="E60" s="26"/>
      <c r="F60" s="15" t="s">
        <v>234</v>
      </c>
      <c r="G60" s="15" t="s">
        <v>235</v>
      </c>
      <c r="H60" s="15" t="s">
        <v>234</v>
      </c>
      <c r="I60" s="15" t="s">
        <v>234</v>
      </c>
      <c r="J60" s="15" t="s">
        <v>235</v>
      </c>
      <c r="K60" s="16" t="s">
        <v>234</v>
      </c>
      <c r="L60" s="16" t="s">
        <v>235</v>
      </c>
      <c r="M60" s="16" t="s">
        <v>234</v>
      </c>
      <c r="N60" s="16" t="s">
        <v>235</v>
      </c>
      <c r="O60" s="16" t="s">
        <v>235</v>
      </c>
      <c r="P60" s="16" t="s">
        <v>235</v>
      </c>
      <c r="Q60" s="16" t="s">
        <v>235</v>
      </c>
      <c r="R60" s="16" t="s">
        <v>236</v>
      </c>
      <c r="S60" s="16" t="s">
        <v>236</v>
      </c>
      <c r="T60" s="17" t="s">
        <v>262</v>
      </c>
      <c r="U60" s="17" t="s">
        <v>262</v>
      </c>
      <c r="V60" s="17" t="s">
        <v>262</v>
      </c>
      <c r="W60" s="17" t="s">
        <v>262</v>
      </c>
      <c r="X60" s="17" t="s">
        <v>262</v>
      </c>
      <c r="Y60" s="17" t="s">
        <v>262</v>
      </c>
      <c r="Z60" s="17" t="s">
        <v>262</v>
      </c>
      <c r="AA60" s="17" t="s">
        <v>262</v>
      </c>
      <c r="AB60" s="17" t="s">
        <v>262</v>
      </c>
      <c r="AC60" s="18">
        <v>2500</v>
      </c>
      <c r="AD60" s="18">
        <v>75</v>
      </c>
      <c r="AE60" s="18">
        <v>50</v>
      </c>
      <c r="AF60" s="18">
        <v>75</v>
      </c>
      <c r="AG60" s="18">
        <v>75</v>
      </c>
      <c r="AH60" s="18">
        <v>2500</v>
      </c>
      <c r="AI60" s="18">
        <v>2500</v>
      </c>
      <c r="AJ60" s="18">
        <v>2500</v>
      </c>
      <c r="AK60" s="18">
        <v>2500</v>
      </c>
      <c r="AL60" s="18">
        <v>2500</v>
      </c>
      <c r="AM60" s="18">
        <v>75</v>
      </c>
      <c r="AN60" s="18">
        <v>75</v>
      </c>
      <c r="AO60" s="18">
        <v>75</v>
      </c>
      <c r="AP60" s="18">
        <v>75</v>
      </c>
      <c r="AQ60" s="18">
        <v>50</v>
      </c>
      <c r="AR60" s="18">
        <v>75</v>
      </c>
      <c r="AS60" s="20">
        <v>75</v>
      </c>
      <c r="AT60" s="19" t="s">
        <v>156</v>
      </c>
      <c r="AU60" s="19" t="s">
        <v>167</v>
      </c>
      <c r="AV60" s="19" t="s">
        <v>155</v>
      </c>
      <c r="AW60" s="21">
        <v>687052654</v>
      </c>
    </row>
    <row r="61" spans="1:49" ht="20.25" customHeight="1" thickBot="1" x14ac:dyDescent="0.35">
      <c r="A61" s="14" t="s">
        <v>134</v>
      </c>
      <c r="B61" s="25"/>
      <c r="E61" s="26"/>
      <c r="F61" s="15" t="s">
        <v>234</v>
      </c>
      <c r="G61" s="15" t="s">
        <v>237</v>
      </c>
      <c r="H61" s="15" t="s">
        <v>234</v>
      </c>
      <c r="I61" s="15" t="s">
        <v>236</v>
      </c>
      <c r="J61" s="15" t="s">
        <v>234</v>
      </c>
      <c r="K61" s="16" t="s">
        <v>234</v>
      </c>
      <c r="L61" s="16" t="s">
        <v>234</v>
      </c>
      <c r="M61" s="16" t="s">
        <v>234</v>
      </c>
      <c r="N61" s="16" t="s">
        <v>234</v>
      </c>
      <c r="O61" s="16" t="s">
        <v>238</v>
      </c>
      <c r="P61" s="16" t="s">
        <v>237</v>
      </c>
      <c r="Q61" s="16" t="s">
        <v>236</v>
      </c>
      <c r="R61" s="16" t="s">
        <v>238</v>
      </c>
      <c r="S61" s="16" t="s">
        <v>238</v>
      </c>
      <c r="T61" s="17" t="s">
        <v>264</v>
      </c>
      <c r="U61" s="17" t="s">
        <v>262</v>
      </c>
      <c r="V61" s="17" t="s">
        <v>262</v>
      </c>
      <c r="W61" s="17" t="s">
        <v>263</v>
      </c>
      <c r="X61" s="17" t="s">
        <v>261</v>
      </c>
      <c r="Y61" s="17" t="s">
        <v>262</v>
      </c>
      <c r="Z61" s="17" t="s">
        <v>263</v>
      </c>
      <c r="AA61" s="17" t="s">
        <v>262</v>
      </c>
      <c r="AB61" s="17" t="s">
        <v>263</v>
      </c>
      <c r="AC61" s="18">
        <v>2500</v>
      </c>
      <c r="AD61" s="18">
        <v>2500</v>
      </c>
      <c r="AE61" s="18">
        <v>0</v>
      </c>
      <c r="AF61" s="18">
        <v>50</v>
      </c>
      <c r="AG61" s="18">
        <v>2500</v>
      </c>
      <c r="AH61" s="18">
        <v>2500</v>
      </c>
      <c r="AI61" s="18">
        <v>2500</v>
      </c>
      <c r="AJ61" s="18">
        <v>2500</v>
      </c>
      <c r="AK61" s="18">
        <v>2500</v>
      </c>
      <c r="AL61" s="18">
        <v>2500</v>
      </c>
      <c r="AM61" s="18">
        <v>0</v>
      </c>
      <c r="AN61" s="18">
        <v>50</v>
      </c>
      <c r="AO61" s="18">
        <v>2500</v>
      </c>
      <c r="AP61" s="18">
        <v>50</v>
      </c>
      <c r="AQ61" s="18">
        <v>50</v>
      </c>
      <c r="AR61" s="18">
        <v>50</v>
      </c>
      <c r="AS61" s="20">
        <v>50</v>
      </c>
      <c r="AT61" s="19" t="s">
        <v>156</v>
      </c>
      <c r="AU61" s="19" t="s">
        <v>161</v>
      </c>
      <c r="AV61" s="19" t="s">
        <v>155</v>
      </c>
      <c r="AW61" s="21">
        <v>696877280</v>
      </c>
    </row>
    <row r="62" spans="1:49" ht="22.5" customHeight="1" thickBot="1" x14ac:dyDescent="0.35">
      <c r="A62" s="14" t="s">
        <v>134</v>
      </c>
      <c r="B62" s="25"/>
      <c r="E62" s="26"/>
      <c r="F62" s="15" t="s">
        <v>234</v>
      </c>
      <c r="G62" s="15" t="s">
        <v>234</v>
      </c>
      <c r="H62" s="15" t="s">
        <v>234</v>
      </c>
      <c r="I62" s="15" t="s">
        <v>234</v>
      </c>
      <c r="J62" s="15" t="s">
        <v>234</v>
      </c>
      <c r="K62" s="16" t="s">
        <v>235</v>
      </c>
      <c r="L62" s="16" t="s">
        <v>234</v>
      </c>
      <c r="M62" s="16" t="s">
        <v>234</v>
      </c>
      <c r="N62" s="16" t="s">
        <v>234</v>
      </c>
      <c r="O62" s="16" t="s">
        <v>236</v>
      </c>
      <c r="P62" s="16" t="s">
        <v>234</v>
      </c>
      <c r="Q62" s="16" t="s">
        <v>236</v>
      </c>
      <c r="R62" s="16" t="s">
        <v>236</v>
      </c>
      <c r="S62" s="16" t="s">
        <v>238</v>
      </c>
      <c r="T62" s="17" t="s">
        <v>260</v>
      </c>
      <c r="U62" s="17" t="s">
        <v>260</v>
      </c>
      <c r="V62" s="17" t="s">
        <v>260</v>
      </c>
      <c r="W62" s="17" t="s">
        <v>261</v>
      </c>
      <c r="X62" s="17" t="s">
        <v>261</v>
      </c>
      <c r="Y62" s="22" t="s">
        <v>261</v>
      </c>
      <c r="Z62" s="17"/>
      <c r="AA62" s="17" t="s">
        <v>261</v>
      </c>
      <c r="AB62" s="17" t="s">
        <v>263</v>
      </c>
      <c r="AC62" s="18">
        <v>2500</v>
      </c>
      <c r="AD62" s="18">
        <v>2500</v>
      </c>
      <c r="AE62" s="18">
        <v>2500</v>
      </c>
      <c r="AF62" s="18">
        <v>75</v>
      </c>
      <c r="AG62" s="18">
        <v>2500</v>
      </c>
      <c r="AH62" s="18">
        <v>2500</v>
      </c>
      <c r="AI62" s="18">
        <v>2500</v>
      </c>
      <c r="AJ62" s="18">
        <v>75</v>
      </c>
      <c r="AK62" s="18">
        <v>2500</v>
      </c>
      <c r="AL62" s="18">
        <v>2500</v>
      </c>
      <c r="AM62" s="18">
        <v>75</v>
      </c>
      <c r="AN62" s="18">
        <v>2500</v>
      </c>
      <c r="AO62" s="18">
        <v>2500</v>
      </c>
      <c r="AP62" s="18">
        <v>2500</v>
      </c>
      <c r="AQ62" s="18">
        <v>2500</v>
      </c>
      <c r="AR62" s="18">
        <v>2500</v>
      </c>
      <c r="AS62" s="20">
        <v>2500</v>
      </c>
      <c r="AT62" s="19" t="s">
        <v>154</v>
      </c>
      <c r="AU62" s="19" t="s">
        <v>167</v>
      </c>
      <c r="AV62" s="19" t="s">
        <v>180</v>
      </c>
      <c r="AW62" s="19" t="s">
        <v>181</v>
      </c>
    </row>
    <row r="63" spans="1:49" ht="28.5" customHeight="1" thickBot="1" x14ac:dyDescent="0.35">
      <c r="A63" s="24" t="s">
        <v>0</v>
      </c>
      <c r="B63" s="25"/>
      <c r="E63" s="26"/>
      <c r="F63" s="15" t="s">
        <v>234</v>
      </c>
      <c r="G63" s="15" t="s">
        <v>234</v>
      </c>
      <c r="H63" s="15" t="s">
        <v>235</v>
      </c>
      <c r="I63" s="15" t="s">
        <v>235</v>
      </c>
      <c r="J63" s="15" t="s">
        <v>234</v>
      </c>
      <c r="K63" s="16" t="s">
        <v>234</v>
      </c>
      <c r="L63" s="16" t="s">
        <v>234</v>
      </c>
      <c r="M63" s="16" t="s">
        <v>234</v>
      </c>
      <c r="N63" s="16" t="s">
        <v>234</v>
      </c>
      <c r="O63" s="16" t="s">
        <v>234</v>
      </c>
      <c r="P63" s="16" t="s">
        <v>234</v>
      </c>
      <c r="Q63" s="16" t="s">
        <v>235</v>
      </c>
      <c r="R63" s="16" t="s">
        <v>236</v>
      </c>
      <c r="S63" s="16" t="s">
        <v>236</v>
      </c>
      <c r="T63" s="17" t="s">
        <v>263</v>
      </c>
      <c r="U63" s="17" t="s">
        <v>263</v>
      </c>
      <c r="V63" s="17" t="s">
        <v>263</v>
      </c>
      <c r="W63" s="17" t="s">
        <v>262</v>
      </c>
      <c r="X63" s="17" t="s">
        <v>263</v>
      </c>
      <c r="Y63" s="17" t="s">
        <v>263</v>
      </c>
      <c r="Z63" s="17" t="s">
        <v>262</v>
      </c>
      <c r="AA63" s="17" t="s">
        <v>262</v>
      </c>
      <c r="AB63" s="17" t="s">
        <v>263</v>
      </c>
      <c r="AC63" s="18">
        <v>2500</v>
      </c>
      <c r="AD63" s="18">
        <v>2500</v>
      </c>
      <c r="AE63" s="18">
        <v>2500</v>
      </c>
      <c r="AF63" s="18">
        <v>2500</v>
      </c>
      <c r="AG63" s="18">
        <v>2500</v>
      </c>
      <c r="AH63" s="18">
        <v>2500</v>
      </c>
      <c r="AI63" s="18">
        <v>2500</v>
      </c>
      <c r="AJ63" s="18">
        <v>2500</v>
      </c>
      <c r="AK63" s="18">
        <v>2500</v>
      </c>
      <c r="AL63" s="18">
        <v>2500</v>
      </c>
      <c r="AM63" s="18">
        <v>75</v>
      </c>
      <c r="AN63" s="18">
        <v>2500</v>
      </c>
      <c r="AO63" s="18">
        <v>75</v>
      </c>
      <c r="AP63" s="18">
        <v>2500</v>
      </c>
      <c r="AQ63" s="18">
        <v>2500</v>
      </c>
      <c r="AR63" s="18">
        <v>2500</v>
      </c>
      <c r="AS63" s="20">
        <v>2500</v>
      </c>
      <c r="AT63" s="19" t="s">
        <v>166</v>
      </c>
      <c r="AU63" s="23" t="s">
        <v>161</v>
      </c>
      <c r="AV63" s="19"/>
      <c r="AW63" s="21">
        <v>613029712</v>
      </c>
    </row>
    <row r="64" spans="1:49" ht="26.25" customHeight="1" thickBot="1" x14ac:dyDescent="0.35">
      <c r="A64" s="24" t="s">
        <v>0</v>
      </c>
      <c r="B64" s="25"/>
      <c r="E64" s="26"/>
      <c r="F64" s="15" t="s">
        <v>234</v>
      </c>
      <c r="G64" s="15" t="s">
        <v>234</v>
      </c>
      <c r="H64" s="15" t="s">
        <v>234</v>
      </c>
      <c r="I64" s="15" t="s">
        <v>234</v>
      </c>
      <c r="J64" s="15" t="s">
        <v>234</v>
      </c>
      <c r="K64" s="16" t="s">
        <v>234</v>
      </c>
      <c r="L64" s="16" t="s">
        <v>234</v>
      </c>
      <c r="M64" s="16" t="s">
        <v>234</v>
      </c>
      <c r="N64" s="16" t="s">
        <v>234</v>
      </c>
      <c r="O64" s="16" t="s">
        <v>234</v>
      </c>
      <c r="P64" s="16" t="s">
        <v>234</v>
      </c>
      <c r="Q64" s="16" t="s">
        <v>234</v>
      </c>
      <c r="R64" s="16" t="s">
        <v>234</v>
      </c>
      <c r="S64" s="16" t="s">
        <v>235</v>
      </c>
      <c r="T64" s="17" t="s">
        <v>262</v>
      </c>
      <c r="U64" s="17" t="s">
        <v>263</v>
      </c>
      <c r="V64" s="17" t="s">
        <v>263</v>
      </c>
      <c r="W64" s="17" t="s">
        <v>262</v>
      </c>
      <c r="X64" s="17" t="s">
        <v>263</v>
      </c>
      <c r="Y64" s="17" t="s">
        <v>263</v>
      </c>
      <c r="Z64" s="17" t="s">
        <v>262</v>
      </c>
      <c r="AA64" s="17" t="s">
        <v>263</v>
      </c>
      <c r="AB64" s="17" t="s">
        <v>262</v>
      </c>
      <c r="AC64" s="18">
        <v>2500</v>
      </c>
      <c r="AD64" s="18">
        <v>2500</v>
      </c>
      <c r="AE64" s="18">
        <v>2500</v>
      </c>
      <c r="AF64" s="18">
        <v>2500</v>
      </c>
      <c r="AG64" s="18">
        <v>2500</v>
      </c>
      <c r="AH64" s="18">
        <v>2500</v>
      </c>
      <c r="AI64" s="18">
        <v>2500</v>
      </c>
      <c r="AJ64" s="18">
        <v>2500</v>
      </c>
      <c r="AK64" s="18">
        <v>2500</v>
      </c>
      <c r="AL64" s="18">
        <v>2500</v>
      </c>
      <c r="AM64" s="18">
        <v>75</v>
      </c>
      <c r="AN64" s="18">
        <v>2500</v>
      </c>
      <c r="AO64" s="18">
        <v>2500</v>
      </c>
      <c r="AP64" s="18">
        <v>2500</v>
      </c>
      <c r="AQ64" s="18">
        <v>2500</v>
      </c>
      <c r="AR64" s="18">
        <v>75</v>
      </c>
      <c r="AS64" s="20">
        <v>2500</v>
      </c>
      <c r="AT64" s="19" t="s">
        <v>154</v>
      </c>
      <c r="AU64" s="19" t="s">
        <v>161</v>
      </c>
      <c r="AV64" s="19" t="s">
        <v>162</v>
      </c>
      <c r="AW64" s="19" t="s">
        <v>182</v>
      </c>
    </row>
    <row r="65" spans="1:49" ht="18.75" customHeight="1" thickBot="1" x14ac:dyDescent="0.35">
      <c r="A65" s="24" t="s">
        <v>0</v>
      </c>
      <c r="B65" s="25"/>
      <c r="E65" s="26"/>
      <c r="F65" s="15" t="s">
        <v>236</v>
      </c>
      <c r="G65" s="15" t="s">
        <v>235</v>
      </c>
      <c r="H65" s="15" t="s">
        <v>234</v>
      </c>
      <c r="I65" s="15" t="s">
        <v>236</v>
      </c>
      <c r="J65" s="15" t="s">
        <v>236</v>
      </c>
      <c r="K65" s="16" t="s">
        <v>235</v>
      </c>
      <c r="L65" s="16" t="s">
        <v>235</v>
      </c>
      <c r="M65" s="16" t="s">
        <v>235</v>
      </c>
      <c r="N65" s="16" t="s">
        <v>234</v>
      </c>
      <c r="O65" s="16" t="s">
        <v>234</v>
      </c>
      <c r="P65" s="16" t="s">
        <v>234</v>
      </c>
      <c r="Q65" s="16" t="s">
        <v>234</v>
      </c>
      <c r="R65" s="16" t="s">
        <v>234</v>
      </c>
      <c r="S65" s="16" t="s">
        <v>235</v>
      </c>
      <c r="T65" s="17" t="s">
        <v>260</v>
      </c>
      <c r="U65" s="17" t="s">
        <v>263</v>
      </c>
      <c r="V65" s="17" t="s">
        <v>261</v>
      </c>
      <c r="W65" s="17" t="s">
        <v>263</v>
      </c>
      <c r="X65" s="17" t="s">
        <v>262</v>
      </c>
      <c r="Y65" s="17" t="s">
        <v>260</v>
      </c>
      <c r="Z65" s="17" t="s">
        <v>262</v>
      </c>
      <c r="AA65" s="17" t="s">
        <v>260</v>
      </c>
      <c r="AB65" s="17" t="s">
        <v>261</v>
      </c>
      <c r="AC65" s="18">
        <v>75</v>
      </c>
      <c r="AD65" s="18">
        <v>2500</v>
      </c>
      <c r="AE65" s="18">
        <v>2500</v>
      </c>
      <c r="AF65" s="18">
        <v>2500</v>
      </c>
      <c r="AG65" s="18">
        <v>2500</v>
      </c>
      <c r="AH65" s="18">
        <v>2500</v>
      </c>
      <c r="AI65" s="18">
        <v>2500</v>
      </c>
      <c r="AJ65" s="18">
        <v>2500</v>
      </c>
      <c r="AK65" s="18">
        <v>2500</v>
      </c>
      <c r="AL65" s="18">
        <v>50</v>
      </c>
      <c r="AM65" s="18">
        <v>50</v>
      </c>
      <c r="AN65" s="18">
        <v>2500</v>
      </c>
      <c r="AO65" s="18">
        <v>75</v>
      </c>
      <c r="AP65" s="18">
        <v>50</v>
      </c>
      <c r="AQ65" s="18">
        <v>2500</v>
      </c>
      <c r="AR65" s="18">
        <v>50</v>
      </c>
      <c r="AS65" s="20">
        <v>50</v>
      </c>
      <c r="AT65" s="19" t="s">
        <v>160</v>
      </c>
      <c r="AU65" s="19" t="s">
        <v>161</v>
      </c>
      <c r="AV65" s="19" t="s">
        <v>155</v>
      </c>
      <c r="AW65" s="19" t="s">
        <v>183</v>
      </c>
    </row>
    <row r="66" spans="1:49" ht="27" customHeight="1" thickBot="1" x14ac:dyDescent="0.35">
      <c r="A66" s="24" t="s">
        <v>0</v>
      </c>
      <c r="B66" s="25"/>
      <c r="E66" s="26"/>
      <c r="F66" s="15" t="s">
        <v>234</v>
      </c>
      <c r="G66" s="15" t="s">
        <v>234</v>
      </c>
      <c r="H66" s="15" t="s">
        <v>234</v>
      </c>
      <c r="I66" s="15" t="s">
        <v>234</v>
      </c>
      <c r="J66" s="15" t="s">
        <v>234</v>
      </c>
      <c r="K66" s="16" t="s">
        <v>234</v>
      </c>
      <c r="L66" s="16" t="s">
        <v>234</v>
      </c>
      <c r="M66" s="16" t="s">
        <v>234</v>
      </c>
      <c r="N66" s="16" t="s">
        <v>234</v>
      </c>
      <c r="O66" s="16" t="s">
        <v>234</v>
      </c>
      <c r="P66" s="16" t="s">
        <v>234</v>
      </c>
      <c r="Q66" s="16" t="s">
        <v>234</v>
      </c>
      <c r="R66" s="16" t="s">
        <v>234</v>
      </c>
      <c r="S66" s="16" t="s">
        <v>234</v>
      </c>
      <c r="T66" s="17" t="s">
        <v>263</v>
      </c>
      <c r="U66" s="17" t="s">
        <v>263</v>
      </c>
      <c r="V66" s="17" t="s">
        <v>263</v>
      </c>
      <c r="W66" s="17" t="s">
        <v>263</v>
      </c>
      <c r="X66" s="17" t="s">
        <v>263</v>
      </c>
      <c r="Y66" s="17" t="s">
        <v>263</v>
      </c>
      <c r="Z66" s="17" t="s">
        <v>263</v>
      </c>
      <c r="AA66" s="17" t="s">
        <v>263</v>
      </c>
      <c r="AB66" s="17" t="s">
        <v>262</v>
      </c>
      <c r="AC66" s="18">
        <v>2500</v>
      </c>
      <c r="AD66" s="18">
        <v>2500</v>
      </c>
      <c r="AE66" s="18">
        <v>2500</v>
      </c>
      <c r="AF66" s="18">
        <v>2500</v>
      </c>
      <c r="AG66" s="18">
        <v>2500</v>
      </c>
      <c r="AH66" s="18">
        <v>2500</v>
      </c>
      <c r="AI66" s="18">
        <v>2500</v>
      </c>
      <c r="AJ66" s="18">
        <v>2500</v>
      </c>
      <c r="AK66" s="18">
        <v>2500</v>
      </c>
      <c r="AL66" s="18">
        <v>2500</v>
      </c>
      <c r="AM66" s="18">
        <v>2500</v>
      </c>
      <c r="AN66" s="18">
        <v>2500</v>
      </c>
      <c r="AO66" s="18">
        <v>2500</v>
      </c>
      <c r="AP66" s="18">
        <v>2500</v>
      </c>
      <c r="AQ66" s="18">
        <v>2500</v>
      </c>
      <c r="AR66" s="18">
        <v>2500</v>
      </c>
      <c r="AS66" s="20">
        <v>2500</v>
      </c>
      <c r="AT66" s="19" t="s">
        <v>154</v>
      </c>
      <c r="AU66" s="19" t="s">
        <v>184</v>
      </c>
      <c r="AV66" s="19"/>
      <c r="AW66" s="19" t="s">
        <v>185</v>
      </c>
    </row>
    <row r="67" spans="1:49" ht="28.5" customHeight="1" thickBot="1" x14ac:dyDescent="0.35">
      <c r="A67" s="14" t="s">
        <v>86</v>
      </c>
      <c r="B67" s="25"/>
      <c r="E67" s="26"/>
      <c r="F67" s="15" t="s">
        <v>235</v>
      </c>
      <c r="G67" s="15" t="s">
        <v>234</v>
      </c>
      <c r="H67" s="15" t="s">
        <v>234</v>
      </c>
      <c r="I67" s="15" t="s">
        <v>234</v>
      </c>
      <c r="J67" s="15" t="s">
        <v>234</v>
      </c>
      <c r="K67" s="16" t="s">
        <v>234</v>
      </c>
      <c r="L67" s="16" t="s">
        <v>235</v>
      </c>
      <c r="M67" s="16" t="s">
        <v>234</v>
      </c>
      <c r="N67" s="16" t="s">
        <v>235</v>
      </c>
      <c r="O67" s="16" t="s">
        <v>235</v>
      </c>
      <c r="P67" s="16" t="s">
        <v>235</v>
      </c>
      <c r="Q67" s="16" t="s">
        <v>235</v>
      </c>
      <c r="R67" s="16" t="s">
        <v>235</v>
      </c>
      <c r="S67" s="16" t="s">
        <v>236</v>
      </c>
      <c r="T67" s="17" t="s">
        <v>261</v>
      </c>
      <c r="U67" s="17" t="s">
        <v>263</v>
      </c>
      <c r="V67" s="17" t="s">
        <v>261</v>
      </c>
      <c r="W67" s="17" t="s">
        <v>263</v>
      </c>
      <c r="X67" s="17" t="s">
        <v>263</v>
      </c>
      <c r="Y67" s="17" t="s">
        <v>262</v>
      </c>
      <c r="Z67" s="17" t="s">
        <v>263</v>
      </c>
      <c r="AA67" s="17" t="s">
        <v>262</v>
      </c>
      <c r="AB67" s="17" t="s">
        <v>262</v>
      </c>
      <c r="AC67" s="18">
        <v>2500</v>
      </c>
      <c r="AD67" s="18">
        <v>2500</v>
      </c>
      <c r="AE67" s="18">
        <v>2500</v>
      </c>
      <c r="AF67" s="18">
        <v>2500</v>
      </c>
      <c r="AG67" s="18">
        <v>75</v>
      </c>
      <c r="AH67" s="18">
        <v>75</v>
      </c>
      <c r="AI67" s="18">
        <v>50</v>
      </c>
      <c r="AJ67" s="18">
        <v>75</v>
      </c>
      <c r="AK67" s="18">
        <v>75</v>
      </c>
      <c r="AL67" s="18">
        <v>75</v>
      </c>
      <c r="AM67" s="18">
        <v>75</v>
      </c>
      <c r="AN67" s="18">
        <v>2500</v>
      </c>
      <c r="AO67" s="18">
        <v>2500</v>
      </c>
      <c r="AP67" s="18">
        <v>75</v>
      </c>
      <c r="AQ67" s="18">
        <v>2500</v>
      </c>
      <c r="AR67" s="18">
        <v>75</v>
      </c>
      <c r="AS67" s="20">
        <v>75</v>
      </c>
      <c r="AT67" s="19" t="s">
        <v>154</v>
      </c>
      <c r="AU67" s="19" t="s">
        <v>161</v>
      </c>
      <c r="AV67" s="19" t="s">
        <v>155</v>
      </c>
      <c r="AW67" s="19" t="s">
        <v>186</v>
      </c>
    </row>
    <row r="68" spans="1:49" ht="30" customHeight="1" thickBot="1" x14ac:dyDescent="0.35">
      <c r="A68" s="14" t="s">
        <v>86</v>
      </c>
      <c r="B68" s="25"/>
      <c r="E68" s="26"/>
      <c r="F68" s="15" t="s">
        <v>235</v>
      </c>
      <c r="G68" s="15" t="s">
        <v>234</v>
      </c>
      <c r="H68" s="15" t="s">
        <v>234</v>
      </c>
      <c r="I68" s="15" t="s">
        <v>234</v>
      </c>
      <c r="J68" s="15" t="s">
        <v>234</v>
      </c>
      <c r="K68" s="16" t="s">
        <v>236</v>
      </c>
      <c r="L68" s="16" t="s">
        <v>237</v>
      </c>
      <c r="M68" s="16" t="s">
        <v>237</v>
      </c>
      <c r="N68" s="16" t="s">
        <v>235</v>
      </c>
      <c r="O68" s="16" t="s">
        <v>235</v>
      </c>
      <c r="P68" s="16" t="s">
        <v>234</v>
      </c>
      <c r="Q68" s="16" t="s">
        <v>234</v>
      </c>
      <c r="R68" s="16" t="s">
        <v>235</v>
      </c>
      <c r="S68" s="16" t="s">
        <v>235</v>
      </c>
      <c r="T68" s="17" t="s">
        <v>264</v>
      </c>
      <c r="U68" s="17" t="s">
        <v>263</v>
      </c>
      <c r="V68" s="17" t="s">
        <v>262</v>
      </c>
      <c r="W68" s="17" t="s">
        <v>263</v>
      </c>
      <c r="X68" s="17" t="s">
        <v>263</v>
      </c>
      <c r="Y68" s="17" t="s">
        <v>262</v>
      </c>
      <c r="Z68" s="17" t="s">
        <v>262</v>
      </c>
      <c r="AA68" s="17" t="s">
        <v>261</v>
      </c>
      <c r="AB68" s="17" t="s">
        <v>262</v>
      </c>
      <c r="AC68" s="18">
        <v>50</v>
      </c>
      <c r="AD68" s="18">
        <v>2500</v>
      </c>
      <c r="AE68" s="18">
        <v>2500</v>
      </c>
      <c r="AF68" s="18">
        <v>2500</v>
      </c>
      <c r="AG68" s="18">
        <v>2500</v>
      </c>
      <c r="AH68" s="18">
        <v>75</v>
      </c>
      <c r="AI68" s="18">
        <v>75</v>
      </c>
      <c r="AJ68" s="18">
        <v>50</v>
      </c>
      <c r="AK68" s="18">
        <v>50</v>
      </c>
      <c r="AL68" s="18">
        <v>50</v>
      </c>
      <c r="AM68" s="18">
        <v>50</v>
      </c>
      <c r="AN68" s="18">
        <v>50</v>
      </c>
      <c r="AO68" s="18">
        <v>50</v>
      </c>
      <c r="AP68" s="18">
        <v>50</v>
      </c>
      <c r="AQ68" s="18">
        <v>50</v>
      </c>
      <c r="AR68" s="18">
        <v>50</v>
      </c>
      <c r="AS68" s="20">
        <v>50</v>
      </c>
      <c r="AT68" s="19" t="s">
        <v>154</v>
      </c>
      <c r="AU68" s="23" t="s">
        <v>161</v>
      </c>
      <c r="AV68" s="19"/>
      <c r="AW68" s="19"/>
    </row>
    <row r="69" spans="1:49" ht="30" customHeight="1" thickBot="1" x14ac:dyDescent="0.35">
      <c r="A69" s="14" t="s">
        <v>86</v>
      </c>
      <c r="B69" s="25"/>
      <c r="E69" s="26"/>
      <c r="F69" s="15" t="s">
        <v>236</v>
      </c>
      <c r="G69" s="15" t="s">
        <v>234</v>
      </c>
      <c r="H69" s="15" t="s">
        <v>234</v>
      </c>
      <c r="I69" s="15" t="s">
        <v>234</v>
      </c>
      <c r="J69" s="15" t="s">
        <v>234</v>
      </c>
      <c r="K69" s="16" t="s">
        <v>234</v>
      </c>
      <c r="L69" s="16" t="s">
        <v>234</v>
      </c>
      <c r="M69" s="16" t="s">
        <v>235</v>
      </c>
      <c r="N69" s="16" t="s">
        <v>234</v>
      </c>
      <c r="O69" s="16" t="s">
        <v>235</v>
      </c>
      <c r="P69" s="16" t="s">
        <v>235</v>
      </c>
      <c r="Q69" s="16" t="s">
        <v>235</v>
      </c>
      <c r="R69" s="16" t="s">
        <v>235</v>
      </c>
      <c r="S69" s="16" t="s">
        <v>236</v>
      </c>
      <c r="T69" s="17" t="s">
        <v>260</v>
      </c>
      <c r="U69" s="17" t="s">
        <v>263</v>
      </c>
      <c r="V69" s="17" t="s">
        <v>263</v>
      </c>
      <c r="W69" s="17" t="s">
        <v>263</v>
      </c>
      <c r="X69" s="17" t="s">
        <v>263</v>
      </c>
      <c r="Y69" s="17" t="s">
        <v>263</v>
      </c>
      <c r="Z69" s="17" t="s">
        <v>263</v>
      </c>
      <c r="AA69" s="17" t="s">
        <v>263</v>
      </c>
      <c r="AB69" s="17" t="s">
        <v>263</v>
      </c>
      <c r="AC69" s="18">
        <v>2500</v>
      </c>
      <c r="AD69" s="18">
        <v>75</v>
      </c>
      <c r="AE69" s="18">
        <v>2500</v>
      </c>
      <c r="AF69" s="18">
        <v>2500</v>
      </c>
      <c r="AG69" s="18">
        <v>75</v>
      </c>
      <c r="AH69" s="18">
        <v>75</v>
      </c>
      <c r="AI69" s="18">
        <v>75</v>
      </c>
      <c r="AJ69" s="18">
        <v>75</v>
      </c>
      <c r="AK69" s="18">
        <v>2500</v>
      </c>
      <c r="AL69" s="18">
        <v>2500</v>
      </c>
      <c r="AM69" s="18">
        <v>2500</v>
      </c>
      <c r="AN69" s="18">
        <v>2500</v>
      </c>
      <c r="AO69" s="18">
        <v>2500</v>
      </c>
      <c r="AP69" s="18">
        <v>75</v>
      </c>
      <c r="AQ69" s="18">
        <v>2500</v>
      </c>
      <c r="AR69" s="18">
        <v>75</v>
      </c>
      <c r="AS69" s="20">
        <v>75</v>
      </c>
      <c r="AT69" s="19" t="s">
        <v>154</v>
      </c>
      <c r="AU69" s="19" t="s">
        <v>161</v>
      </c>
      <c r="AV69" s="19" t="s">
        <v>155</v>
      </c>
      <c r="AW69" s="21">
        <v>657026975</v>
      </c>
    </row>
    <row r="70" spans="1:49" ht="30" customHeight="1" thickBot="1" x14ac:dyDescent="0.35">
      <c r="A70" s="14" t="s">
        <v>86</v>
      </c>
      <c r="B70" s="25"/>
      <c r="E70" s="26"/>
      <c r="F70" s="15" t="s">
        <v>235</v>
      </c>
      <c r="G70" s="15" t="s">
        <v>234</v>
      </c>
      <c r="H70" s="15" t="s">
        <v>234</v>
      </c>
      <c r="I70" s="15" t="s">
        <v>234</v>
      </c>
      <c r="J70" s="15" t="s">
        <v>234</v>
      </c>
      <c r="K70" s="16" t="s">
        <v>236</v>
      </c>
      <c r="L70" s="16" t="s">
        <v>234</v>
      </c>
      <c r="M70" s="16" t="s">
        <v>234</v>
      </c>
      <c r="N70" s="16" t="s">
        <v>234</v>
      </c>
      <c r="O70" s="16" t="s">
        <v>235</v>
      </c>
      <c r="P70" s="16" t="s">
        <v>234</v>
      </c>
      <c r="Q70" s="16" t="s">
        <v>234</v>
      </c>
      <c r="R70" s="16" t="s">
        <v>234</v>
      </c>
      <c r="S70" s="16" t="s">
        <v>235</v>
      </c>
      <c r="T70" s="17" t="s">
        <v>262</v>
      </c>
      <c r="U70" s="17" t="s">
        <v>262</v>
      </c>
      <c r="V70" s="17" t="s">
        <v>262</v>
      </c>
      <c r="W70" s="17" t="s">
        <v>262</v>
      </c>
      <c r="X70" s="17" t="s">
        <v>263</v>
      </c>
      <c r="Y70" s="17" t="s">
        <v>263</v>
      </c>
      <c r="Z70" s="17" t="s">
        <v>263</v>
      </c>
      <c r="AA70" s="17" t="s">
        <v>263</v>
      </c>
      <c r="AB70" s="17" t="s">
        <v>263</v>
      </c>
      <c r="AC70" s="18">
        <v>2500</v>
      </c>
      <c r="AD70" s="18">
        <v>2500</v>
      </c>
      <c r="AE70" s="18">
        <v>2500</v>
      </c>
      <c r="AF70" s="18">
        <v>75</v>
      </c>
      <c r="AG70" s="18">
        <v>75</v>
      </c>
      <c r="AH70" s="18">
        <v>75</v>
      </c>
      <c r="AI70" s="18">
        <v>75</v>
      </c>
      <c r="AJ70" s="18">
        <v>75</v>
      </c>
      <c r="AK70" s="18">
        <v>2500</v>
      </c>
      <c r="AL70" s="18">
        <v>2500</v>
      </c>
      <c r="AM70" s="18">
        <v>75</v>
      </c>
      <c r="AN70" s="18">
        <v>75</v>
      </c>
      <c r="AO70" s="18">
        <v>2500</v>
      </c>
      <c r="AP70" s="18">
        <v>2500</v>
      </c>
      <c r="AQ70" s="18">
        <v>2500</v>
      </c>
      <c r="AR70" s="18">
        <v>75</v>
      </c>
      <c r="AS70" s="20">
        <v>75</v>
      </c>
      <c r="AT70" s="19" t="s">
        <v>154</v>
      </c>
      <c r="AU70" s="19" t="s">
        <v>167</v>
      </c>
      <c r="AV70" s="19" t="s">
        <v>187</v>
      </c>
      <c r="AW70" s="19" t="s">
        <v>188</v>
      </c>
    </row>
    <row r="71" spans="1:49" ht="30" customHeight="1" thickBot="1" x14ac:dyDescent="0.35">
      <c r="A71" s="14" t="s">
        <v>86</v>
      </c>
      <c r="B71" s="25"/>
      <c r="E71" s="26"/>
      <c r="F71" s="15" t="s">
        <v>234</v>
      </c>
      <c r="G71" s="15" t="s">
        <v>234</v>
      </c>
      <c r="H71" s="15" t="s">
        <v>234</v>
      </c>
      <c r="I71" s="15" t="s">
        <v>234</v>
      </c>
      <c r="J71" s="15" t="s">
        <v>234</v>
      </c>
      <c r="K71" s="16" t="s">
        <v>234</v>
      </c>
      <c r="L71" s="16" t="s">
        <v>234</v>
      </c>
      <c r="M71" s="16" t="s">
        <v>234</v>
      </c>
      <c r="N71" s="16" t="s">
        <v>234</v>
      </c>
      <c r="O71" s="16" t="s">
        <v>236</v>
      </c>
      <c r="P71" s="16" t="s">
        <v>234</v>
      </c>
      <c r="Q71" s="16" t="s">
        <v>234</v>
      </c>
      <c r="R71" s="16" t="s">
        <v>234</v>
      </c>
      <c r="S71" s="16" t="s">
        <v>236</v>
      </c>
      <c r="T71" s="17" t="s">
        <v>263</v>
      </c>
      <c r="U71" s="17" t="s">
        <v>263</v>
      </c>
      <c r="V71" s="17" t="s">
        <v>263</v>
      </c>
      <c r="W71" s="17" t="s">
        <v>263</v>
      </c>
      <c r="X71" s="17" t="s">
        <v>263</v>
      </c>
      <c r="Y71" s="17" t="s">
        <v>263</v>
      </c>
      <c r="Z71" s="17" t="s">
        <v>263</v>
      </c>
      <c r="AA71" s="17" t="s">
        <v>263</v>
      </c>
      <c r="AB71" s="17" t="s">
        <v>263</v>
      </c>
      <c r="AC71" s="18">
        <v>2500</v>
      </c>
      <c r="AD71" s="18">
        <v>2500</v>
      </c>
      <c r="AE71" s="18">
        <v>2500</v>
      </c>
      <c r="AF71" s="18">
        <v>2500</v>
      </c>
      <c r="AG71" s="18">
        <v>2500</v>
      </c>
      <c r="AH71" s="18">
        <v>2500</v>
      </c>
      <c r="AI71" s="18">
        <v>50</v>
      </c>
      <c r="AJ71" s="18">
        <v>2500</v>
      </c>
      <c r="AK71" s="18">
        <v>2500</v>
      </c>
      <c r="AL71" s="18">
        <v>2500</v>
      </c>
      <c r="AM71" s="18">
        <v>2500</v>
      </c>
      <c r="AN71" s="18">
        <v>2500</v>
      </c>
      <c r="AO71" s="18">
        <v>2500</v>
      </c>
      <c r="AP71" s="18">
        <v>2500</v>
      </c>
      <c r="AQ71" s="18">
        <v>2500</v>
      </c>
      <c r="AR71" s="18">
        <v>2500</v>
      </c>
      <c r="AS71" s="18">
        <v>2500</v>
      </c>
      <c r="AT71" s="19" t="s">
        <v>154</v>
      </c>
      <c r="AU71" s="19" t="s">
        <v>157</v>
      </c>
      <c r="AV71" s="19" t="s">
        <v>189</v>
      </c>
      <c r="AW71" s="19" t="s">
        <v>190</v>
      </c>
    </row>
    <row r="72" spans="1:49" ht="30" customHeight="1" thickBot="1" x14ac:dyDescent="0.35">
      <c r="A72" s="14" t="s">
        <v>86</v>
      </c>
      <c r="B72" s="25"/>
      <c r="E72" s="26"/>
      <c r="F72" s="15" t="s">
        <v>234</v>
      </c>
      <c r="G72" s="15" t="s">
        <v>234</v>
      </c>
      <c r="H72" s="15" t="s">
        <v>235</v>
      </c>
      <c r="I72" s="15" t="s">
        <v>235</v>
      </c>
      <c r="J72" s="15" t="s">
        <v>234</v>
      </c>
      <c r="K72" s="16" t="s">
        <v>235</v>
      </c>
      <c r="L72" s="16" t="s">
        <v>234</v>
      </c>
      <c r="M72" s="16" t="s">
        <v>235</v>
      </c>
      <c r="N72" s="16" t="s">
        <v>234</v>
      </c>
      <c r="O72" s="16" t="s">
        <v>236</v>
      </c>
      <c r="P72" s="16" t="s">
        <v>235</v>
      </c>
      <c r="Q72" s="16" t="s">
        <v>234</v>
      </c>
      <c r="R72" s="16" t="s">
        <v>235</v>
      </c>
      <c r="S72" s="16" t="s">
        <v>235</v>
      </c>
      <c r="T72" s="17" t="s">
        <v>262</v>
      </c>
      <c r="U72" s="17" t="s">
        <v>263</v>
      </c>
      <c r="V72" s="17" t="s">
        <v>261</v>
      </c>
      <c r="W72" s="17" t="s">
        <v>263</v>
      </c>
      <c r="X72" s="17" t="s">
        <v>263</v>
      </c>
      <c r="Y72" s="17" t="s">
        <v>262</v>
      </c>
      <c r="Z72" s="17" t="s">
        <v>262</v>
      </c>
      <c r="AA72" s="17" t="s">
        <v>262</v>
      </c>
      <c r="AB72" s="17" t="s">
        <v>262</v>
      </c>
      <c r="AC72" s="18">
        <v>75</v>
      </c>
      <c r="AD72" s="18">
        <v>75</v>
      </c>
      <c r="AE72" s="18">
        <v>75</v>
      </c>
      <c r="AF72" s="18">
        <v>75</v>
      </c>
      <c r="AG72" s="18">
        <v>75</v>
      </c>
      <c r="AH72" s="18">
        <v>2500</v>
      </c>
      <c r="AI72" s="18">
        <v>2500</v>
      </c>
      <c r="AJ72" s="18">
        <v>2500</v>
      </c>
      <c r="AK72" s="18">
        <v>75</v>
      </c>
      <c r="AL72" s="18">
        <v>2500</v>
      </c>
      <c r="AM72" s="18">
        <v>75</v>
      </c>
      <c r="AN72" s="18">
        <v>75</v>
      </c>
      <c r="AO72" s="18">
        <v>2500</v>
      </c>
      <c r="AP72" s="18">
        <v>2500</v>
      </c>
      <c r="AQ72" s="18">
        <v>2500</v>
      </c>
      <c r="AR72" s="18">
        <v>75</v>
      </c>
      <c r="AS72" s="20">
        <v>75</v>
      </c>
      <c r="AT72" s="19" t="s">
        <v>154</v>
      </c>
      <c r="AU72" s="19" t="s">
        <v>161</v>
      </c>
      <c r="AV72" s="19" t="s">
        <v>191</v>
      </c>
      <c r="AW72" s="19" t="s">
        <v>192</v>
      </c>
    </row>
    <row r="73" spans="1:49" ht="30" customHeight="1" thickBot="1" x14ac:dyDescent="0.35">
      <c r="A73" s="14" t="s">
        <v>86</v>
      </c>
      <c r="B73" s="25"/>
      <c r="E73" s="26"/>
      <c r="F73" s="15" t="s">
        <v>236</v>
      </c>
      <c r="G73" s="15" t="s">
        <v>236</v>
      </c>
      <c r="H73" s="15" t="s">
        <v>235</v>
      </c>
      <c r="I73" s="15" t="s">
        <v>235</v>
      </c>
      <c r="J73" s="15" t="s">
        <v>234</v>
      </c>
      <c r="K73" s="16" t="s">
        <v>234</v>
      </c>
      <c r="L73" s="16" t="s">
        <v>235</v>
      </c>
      <c r="M73" s="16" t="s">
        <v>235</v>
      </c>
      <c r="N73" s="16" t="s">
        <v>234</v>
      </c>
      <c r="O73" s="16" t="s">
        <v>236</v>
      </c>
      <c r="P73" s="16" t="s">
        <v>235</v>
      </c>
      <c r="Q73" s="16" t="s">
        <v>235</v>
      </c>
      <c r="R73" s="16" t="s">
        <v>236</v>
      </c>
      <c r="S73" s="16" t="s">
        <v>236</v>
      </c>
      <c r="T73" s="17" t="s">
        <v>260</v>
      </c>
      <c r="U73" s="17" t="s">
        <v>262</v>
      </c>
      <c r="V73" s="17" t="s">
        <v>263</v>
      </c>
      <c r="W73" s="22" t="s">
        <v>263</v>
      </c>
      <c r="X73" s="17"/>
      <c r="Y73" s="17" t="s">
        <v>262</v>
      </c>
      <c r="Z73" s="17" t="s">
        <v>262</v>
      </c>
      <c r="AA73" s="17" t="s">
        <v>261</v>
      </c>
      <c r="AB73" s="17" t="s">
        <v>261</v>
      </c>
      <c r="AC73" s="18">
        <v>2500</v>
      </c>
      <c r="AD73" s="18">
        <v>75</v>
      </c>
      <c r="AE73" s="18">
        <v>2500</v>
      </c>
      <c r="AF73" s="18">
        <v>2500</v>
      </c>
      <c r="AG73" s="18">
        <v>75</v>
      </c>
      <c r="AH73" s="18">
        <v>50</v>
      </c>
      <c r="AI73" s="18">
        <v>50</v>
      </c>
      <c r="AJ73" s="18">
        <v>2500</v>
      </c>
      <c r="AK73" s="18">
        <v>2500</v>
      </c>
      <c r="AL73" s="18">
        <v>75</v>
      </c>
      <c r="AM73" s="18">
        <v>75</v>
      </c>
      <c r="AN73" s="18">
        <v>75</v>
      </c>
      <c r="AO73" s="18">
        <v>75</v>
      </c>
      <c r="AP73" s="18">
        <v>75</v>
      </c>
      <c r="AQ73" s="18">
        <v>2500</v>
      </c>
      <c r="AR73" s="18">
        <v>75</v>
      </c>
      <c r="AS73" s="20">
        <v>75</v>
      </c>
      <c r="AT73" s="19" t="s">
        <v>156</v>
      </c>
      <c r="AU73" s="19" t="s">
        <v>161</v>
      </c>
      <c r="AV73" s="19" t="s">
        <v>162</v>
      </c>
      <c r="AW73" s="19" t="s">
        <v>193</v>
      </c>
    </row>
    <row r="74" spans="1:49" ht="30" customHeight="1" thickBot="1" x14ac:dyDescent="0.35">
      <c r="A74" s="14" t="s">
        <v>86</v>
      </c>
      <c r="B74" s="25"/>
      <c r="E74" s="26"/>
      <c r="F74" s="15" t="s">
        <v>234</v>
      </c>
      <c r="G74" s="15" t="s">
        <v>234</v>
      </c>
      <c r="H74" s="15" t="s">
        <v>234</v>
      </c>
      <c r="I74" s="15" t="s">
        <v>234</v>
      </c>
      <c r="J74" s="15" t="s">
        <v>234</v>
      </c>
      <c r="K74" s="16" t="s">
        <v>234</v>
      </c>
      <c r="L74" s="16" t="s">
        <v>234</v>
      </c>
      <c r="M74" s="16" t="s">
        <v>234</v>
      </c>
      <c r="N74" s="16" t="s">
        <v>234</v>
      </c>
      <c r="O74" s="16" t="s">
        <v>234</v>
      </c>
      <c r="P74" s="16" t="s">
        <v>234</v>
      </c>
      <c r="Q74" s="16" t="s">
        <v>234</v>
      </c>
      <c r="R74" s="16" t="s">
        <v>234</v>
      </c>
      <c r="S74" s="16" t="s">
        <v>234</v>
      </c>
      <c r="T74" s="17" t="s">
        <v>264</v>
      </c>
      <c r="U74" s="17" t="s">
        <v>263</v>
      </c>
      <c r="V74" s="17" t="s">
        <v>263</v>
      </c>
      <c r="W74" s="17" t="s">
        <v>263</v>
      </c>
      <c r="X74" s="17" t="s">
        <v>261</v>
      </c>
      <c r="Y74" s="17" t="s">
        <v>261</v>
      </c>
      <c r="Z74" s="17" t="s">
        <v>261</v>
      </c>
      <c r="AA74" s="17" t="s">
        <v>261</v>
      </c>
      <c r="AB74" s="17" t="s">
        <v>260</v>
      </c>
      <c r="AC74" s="18">
        <v>2500</v>
      </c>
      <c r="AD74" s="18">
        <v>2500</v>
      </c>
      <c r="AE74" s="18">
        <v>2500</v>
      </c>
      <c r="AF74" s="18">
        <v>2500</v>
      </c>
      <c r="AG74" s="18">
        <v>2500</v>
      </c>
      <c r="AH74" s="18">
        <v>75</v>
      </c>
      <c r="AI74" s="18">
        <v>0</v>
      </c>
      <c r="AJ74" s="18">
        <v>2500</v>
      </c>
      <c r="AK74" s="18">
        <v>2500</v>
      </c>
      <c r="AL74" s="18">
        <v>2500</v>
      </c>
      <c r="AM74" s="18">
        <v>75</v>
      </c>
      <c r="AN74" s="18">
        <v>50</v>
      </c>
      <c r="AO74" s="18">
        <v>75</v>
      </c>
      <c r="AP74" s="18">
        <v>75</v>
      </c>
      <c r="AQ74" s="18">
        <v>75</v>
      </c>
      <c r="AR74" s="18">
        <v>50</v>
      </c>
      <c r="AS74" s="20">
        <v>50</v>
      </c>
      <c r="AT74" s="19" t="s">
        <v>166</v>
      </c>
      <c r="AU74" s="19" t="s">
        <v>167</v>
      </c>
      <c r="AV74" s="19" t="s">
        <v>162</v>
      </c>
      <c r="AW74" s="19" t="s">
        <v>194</v>
      </c>
    </row>
    <row r="75" spans="1:49" ht="30" customHeight="1" thickBot="1" x14ac:dyDescent="0.35">
      <c r="A75" s="14" t="s">
        <v>86</v>
      </c>
      <c r="B75" s="25"/>
      <c r="E75" s="26"/>
      <c r="F75" s="15"/>
      <c r="G75" s="15" t="s">
        <v>235</v>
      </c>
      <c r="H75" s="15" t="s">
        <v>234</v>
      </c>
      <c r="I75" s="15" t="s">
        <v>235</v>
      </c>
      <c r="J75" s="15" t="s">
        <v>234</v>
      </c>
      <c r="K75" s="16" t="s">
        <v>234</v>
      </c>
      <c r="L75" s="16" t="s">
        <v>234</v>
      </c>
      <c r="M75" s="16" t="s">
        <v>234</v>
      </c>
      <c r="N75" s="16" t="s">
        <v>235</v>
      </c>
      <c r="O75" s="16" t="s">
        <v>235</v>
      </c>
      <c r="P75" s="16" t="s">
        <v>234</v>
      </c>
      <c r="Q75" s="16" t="s">
        <v>234</v>
      </c>
      <c r="R75" s="16" t="s">
        <v>235</v>
      </c>
      <c r="S75" s="16" t="s">
        <v>236</v>
      </c>
      <c r="T75" s="17" t="s">
        <v>261</v>
      </c>
      <c r="U75" s="17" t="s">
        <v>262</v>
      </c>
      <c r="V75" s="17" t="s">
        <v>262</v>
      </c>
      <c r="W75" s="17" t="s">
        <v>263</v>
      </c>
      <c r="X75" s="17" t="s">
        <v>263</v>
      </c>
      <c r="Y75" s="17" t="s">
        <v>260</v>
      </c>
      <c r="Z75" s="17" t="s">
        <v>262</v>
      </c>
      <c r="AA75" s="17" t="s">
        <v>261</v>
      </c>
      <c r="AB75" s="17" t="s">
        <v>263</v>
      </c>
      <c r="AC75" s="18">
        <v>50</v>
      </c>
      <c r="AD75" s="18">
        <v>75</v>
      </c>
      <c r="AE75" s="18">
        <v>2500</v>
      </c>
      <c r="AF75" s="18">
        <v>2500</v>
      </c>
      <c r="AG75" s="18">
        <v>75</v>
      </c>
      <c r="AH75" s="18">
        <v>75</v>
      </c>
      <c r="AI75" s="18">
        <v>50</v>
      </c>
      <c r="AJ75" s="18">
        <v>75</v>
      </c>
      <c r="AK75" s="18">
        <v>75</v>
      </c>
      <c r="AL75" s="18">
        <v>75</v>
      </c>
      <c r="AM75" s="18">
        <v>75</v>
      </c>
      <c r="AN75" s="18">
        <v>75</v>
      </c>
      <c r="AO75" s="18">
        <v>2500</v>
      </c>
      <c r="AP75" s="18">
        <v>2500</v>
      </c>
      <c r="AQ75" s="18">
        <v>2500</v>
      </c>
      <c r="AR75" s="18">
        <v>2500</v>
      </c>
      <c r="AS75" s="20">
        <v>2500</v>
      </c>
      <c r="AT75" s="19" t="s">
        <v>154</v>
      </c>
      <c r="AU75" s="19" t="s">
        <v>161</v>
      </c>
      <c r="AV75" s="19" t="s">
        <v>155</v>
      </c>
      <c r="AW75" s="19" t="s">
        <v>195</v>
      </c>
    </row>
    <row r="76" spans="1:49" ht="30" customHeight="1" thickBot="1" x14ac:dyDescent="0.35">
      <c r="A76" s="14" t="s">
        <v>128</v>
      </c>
      <c r="B76" s="25"/>
      <c r="E76" s="26"/>
      <c r="F76" s="15" t="s">
        <v>235</v>
      </c>
      <c r="G76" s="15" t="s">
        <v>235</v>
      </c>
      <c r="H76" s="15" t="s">
        <v>234</v>
      </c>
      <c r="I76" s="15" t="s">
        <v>234</v>
      </c>
      <c r="J76" s="15" t="s">
        <v>235</v>
      </c>
      <c r="K76" s="16" t="s">
        <v>234</v>
      </c>
      <c r="L76" s="16" t="s">
        <v>234</v>
      </c>
      <c r="M76" s="16" t="s">
        <v>234</v>
      </c>
      <c r="N76" s="16" t="s">
        <v>236</v>
      </c>
      <c r="O76" s="16" t="s">
        <v>234</v>
      </c>
      <c r="P76" s="16" t="s">
        <v>235</v>
      </c>
      <c r="Q76" s="16" t="s">
        <v>235</v>
      </c>
      <c r="R76" s="16" t="s">
        <v>234</v>
      </c>
      <c r="S76" s="16" t="s">
        <v>236</v>
      </c>
      <c r="T76" s="17" t="s">
        <v>262</v>
      </c>
      <c r="U76" s="17" t="s">
        <v>261</v>
      </c>
      <c r="V76" s="17" t="s">
        <v>261</v>
      </c>
      <c r="W76" s="17" t="s">
        <v>263</v>
      </c>
      <c r="X76" s="17" t="s">
        <v>262</v>
      </c>
      <c r="Y76" s="17" t="s">
        <v>261</v>
      </c>
      <c r="Z76" s="17" t="s">
        <v>261</v>
      </c>
      <c r="AA76" s="17" t="s">
        <v>260</v>
      </c>
      <c r="AB76" s="17" t="s">
        <v>261</v>
      </c>
      <c r="AC76" s="18">
        <v>50</v>
      </c>
      <c r="AD76" s="18">
        <v>2500</v>
      </c>
      <c r="AE76" s="18">
        <v>75</v>
      </c>
      <c r="AF76" s="18">
        <v>2500</v>
      </c>
      <c r="AG76" s="18">
        <v>75</v>
      </c>
      <c r="AH76" s="18">
        <v>2500</v>
      </c>
      <c r="AI76" s="18">
        <v>75</v>
      </c>
      <c r="AJ76" s="18">
        <v>2500</v>
      </c>
      <c r="AK76" s="18">
        <v>2500</v>
      </c>
      <c r="AL76" s="18">
        <v>2500</v>
      </c>
      <c r="AM76" s="18">
        <v>75</v>
      </c>
      <c r="AN76" s="18">
        <v>75</v>
      </c>
      <c r="AO76" s="18">
        <v>75</v>
      </c>
      <c r="AP76" s="18">
        <v>50</v>
      </c>
      <c r="AQ76" s="18">
        <v>75</v>
      </c>
      <c r="AR76" s="18">
        <v>50</v>
      </c>
      <c r="AS76" s="18">
        <v>50</v>
      </c>
      <c r="AT76" s="19" t="s">
        <v>154</v>
      </c>
      <c r="AU76" s="19" t="s">
        <v>161</v>
      </c>
      <c r="AV76" s="19" t="s">
        <v>155</v>
      </c>
      <c r="AW76" s="19" t="s">
        <v>196</v>
      </c>
    </row>
    <row r="77" spans="1:49" ht="30" customHeight="1" thickBot="1" x14ac:dyDescent="0.35">
      <c r="A77" s="14" t="s">
        <v>128</v>
      </c>
      <c r="B77" s="25"/>
      <c r="E77" s="26"/>
      <c r="F77" s="15" t="s">
        <v>235</v>
      </c>
      <c r="G77" s="15" t="s">
        <v>234</v>
      </c>
      <c r="H77" s="15" t="s">
        <v>235</v>
      </c>
      <c r="I77" s="15" t="s">
        <v>235</v>
      </c>
      <c r="J77" s="15" t="s">
        <v>234</v>
      </c>
      <c r="K77" s="16" t="s">
        <v>234</v>
      </c>
      <c r="L77" s="16" t="s">
        <v>235</v>
      </c>
      <c r="M77" s="16" t="s">
        <v>234</v>
      </c>
      <c r="N77" s="16" t="s">
        <v>234</v>
      </c>
      <c r="O77" s="16" t="s">
        <v>234</v>
      </c>
      <c r="P77" s="16" t="s">
        <v>234</v>
      </c>
      <c r="Q77" s="16" t="s">
        <v>234</v>
      </c>
      <c r="R77" s="16" t="s">
        <v>234</v>
      </c>
      <c r="S77" s="16" t="s">
        <v>234</v>
      </c>
      <c r="T77" s="17" t="s">
        <v>262</v>
      </c>
      <c r="U77" s="17" t="s">
        <v>262</v>
      </c>
      <c r="V77" s="17" t="s">
        <v>262</v>
      </c>
      <c r="W77" s="17" t="s">
        <v>262</v>
      </c>
      <c r="X77" s="17" t="s">
        <v>262</v>
      </c>
      <c r="Y77" s="17" t="s">
        <v>262</v>
      </c>
      <c r="Z77" s="17" t="s">
        <v>262</v>
      </c>
      <c r="AA77" s="17" t="s">
        <v>261</v>
      </c>
      <c r="AB77" s="17" t="s">
        <v>261</v>
      </c>
      <c r="AC77" s="18">
        <v>75</v>
      </c>
      <c r="AD77" s="18">
        <v>50</v>
      </c>
      <c r="AE77" s="18">
        <v>50</v>
      </c>
      <c r="AF77" s="18">
        <v>75</v>
      </c>
      <c r="AG77" s="18">
        <v>75</v>
      </c>
      <c r="AH77" s="18">
        <v>2500</v>
      </c>
      <c r="AI77" s="18">
        <v>2500</v>
      </c>
      <c r="AJ77" s="18">
        <v>75</v>
      </c>
      <c r="AK77" s="18">
        <v>75</v>
      </c>
      <c r="AL77" s="18">
        <v>75</v>
      </c>
      <c r="AM77" s="18">
        <v>50</v>
      </c>
      <c r="AN77" s="18">
        <v>2500</v>
      </c>
      <c r="AO77" s="18">
        <v>2500</v>
      </c>
      <c r="AP77" s="18">
        <v>2500</v>
      </c>
      <c r="AQ77" s="18">
        <v>2500</v>
      </c>
      <c r="AR77" s="18">
        <v>75</v>
      </c>
      <c r="AS77" s="20">
        <v>75</v>
      </c>
      <c r="AT77" s="19" t="s">
        <v>174</v>
      </c>
      <c r="AU77" s="19" t="s">
        <v>161</v>
      </c>
      <c r="AV77" s="19" t="s">
        <v>155</v>
      </c>
      <c r="AW77" s="19" t="s">
        <v>197</v>
      </c>
    </row>
    <row r="78" spans="1:49" hidden="1" thickBot="1" x14ac:dyDescent="0.35">
      <c r="A78" s="14" t="s">
        <v>128</v>
      </c>
      <c r="B78" s="25"/>
      <c r="E78" s="26"/>
      <c r="F78" s="15" t="s">
        <v>235</v>
      </c>
      <c r="G78" s="15" t="s">
        <v>235</v>
      </c>
      <c r="H78" s="15"/>
      <c r="I78" s="15" t="s">
        <v>235</v>
      </c>
      <c r="J78" s="15" t="s">
        <v>236</v>
      </c>
      <c r="K78" s="16" t="s">
        <v>236</v>
      </c>
      <c r="L78" s="16" t="s">
        <v>234</v>
      </c>
      <c r="M78" s="16" t="s">
        <v>235</v>
      </c>
      <c r="N78" s="16" t="s">
        <v>234</v>
      </c>
      <c r="O78" s="16"/>
      <c r="P78" s="16" t="s">
        <v>236</v>
      </c>
      <c r="Q78" s="16" t="s">
        <v>236</v>
      </c>
      <c r="R78" s="16" t="s">
        <v>235</v>
      </c>
      <c r="S78" s="16" t="s">
        <v>235</v>
      </c>
      <c r="T78" s="17" t="s">
        <v>260</v>
      </c>
      <c r="U78" s="17" t="s">
        <v>261</v>
      </c>
      <c r="V78" s="17" t="s">
        <v>262</v>
      </c>
      <c r="W78" s="17" t="s">
        <v>262</v>
      </c>
      <c r="X78" s="17" t="s">
        <v>262</v>
      </c>
      <c r="Y78" s="17" t="s">
        <v>262</v>
      </c>
      <c r="Z78" s="17" t="s">
        <v>262</v>
      </c>
      <c r="AA78" s="17" t="s">
        <v>262</v>
      </c>
      <c r="AB78" s="17" t="s">
        <v>261</v>
      </c>
      <c r="AC78" s="18">
        <v>50</v>
      </c>
      <c r="AD78" s="18">
        <v>50</v>
      </c>
      <c r="AE78" s="18">
        <v>50</v>
      </c>
      <c r="AF78" s="18">
        <v>50</v>
      </c>
      <c r="AG78" s="18">
        <v>50</v>
      </c>
      <c r="AH78" s="18">
        <v>50</v>
      </c>
      <c r="AI78" s="18">
        <v>50</v>
      </c>
      <c r="AJ78" s="18">
        <v>50</v>
      </c>
      <c r="AK78" s="18">
        <v>75</v>
      </c>
      <c r="AL78" s="18">
        <v>75</v>
      </c>
      <c r="AM78" s="18">
        <v>50</v>
      </c>
      <c r="AN78" s="18">
        <v>50</v>
      </c>
      <c r="AO78" s="18">
        <v>75</v>
      </c>
      <c r="AP78" s="18">
        <v>75</v>
      </c>
      <c r="AQ78" s="18">
        <v>50</v>
      </c>
      <c r="AR78" s="18">
        <v>50</v>
      </c>
      <c r="AS78" s="20">
        <v>50</v>
      </c>
      <c r="AT78" s="19" t="s">
        <v>156</v>
      </c>
      <c r="AU78" s="19" t="s">
        <v>161</v>
      </c>
      <c r="AV78" s="19" t="s">
        <v>198</v>
      </c>
      <c r="AW78" s="19"/>
    </row>
    <row r="79" spans="1:49" hidden="1" thickBot="1" x14ac:dyDescent="0.35">
      <c r="A79" s="14" t="s">
        <v>128</v>
      </c>
      <c r="B79" s="25"/>
      <c r="E79" s="26"/>
      <c r="F79" s="15" t="s">
        <v>235</v>
      </c>
      <c r="G79" s="15" t="s">
        <v>235</v>
      </c>
      <c r="H79" s="15" t="s">
        <v>234</v>
      </c>
      <c r="I79" s="15" t="s">
        <v>234</v>
      </c>
      <c r="J79" s="15" t="s">
        <v>235</v>
      </c>
      <c r="K79" s="16" t="s">
        <v>235</v>
      </c>
      <c r="L79" s="16" t="s">
        <v>234</v>
      </c>
      <c r="M79" s="16" t="s">
        <v>234</v>
      </c>
      <c r="N79" s="16" t="s">
        <v>236</v>
      </c>
      <c r="O79" s="16" t="s">
        <v>235</v>
      </c>
      <c r="P79" s="16" t="s">
        <v>234</v>
      </c>
      <c r="Q79" s="16" t="s">
        <v>236</v>
      </c>
      <c r="R79" s="16" t="s">
        <v>234</v>
      </c>
      <c r="S79" s="16" t="s">
        <v>235</v>
      </c>
      <c r="T79" s="17" t="s">
        <v>263</v>
      </c>
      <c r="U79" s="17" t="s">
        <v>262</v>
      </c>
      <c r="V79" s="17" t="s">
        <v>262</v>
      </c>
      <c r="W79" s="17" t="s">
        <v>263</v>
      </c>
      <c r="X79" s="17" t="s">
        <v>263</v>
      </c>
      <c r="Y79" s="17" t="s">
        <v>262</v>
      </c>
      <c r="Z79" s="17" t="s">
        <v>262</v>
      </c>
      <c r="AA79" s="17" t="s">
        <v>261</v>
      </c>
      <c r="AB79" s="17" t="s">
        <v>262</v>
      </c>
      <c r="AC79" s="18">
        <v>50</v>
      </c>
      <c r="AD79" s="18">
        <v>2500</v>
      </c>
      <c r="AE79" s="18">
        <v>2500</v>
      </c>
      <c r="AF79" s="18">
        <v>2500</v>
      </c>
      <c r="AG79" s="18">
        <v>2500</v>
      </c>
      <c r="AH79" s="18">
        <v>75</v>
      </c>
      <c r="AI79" s="18">
        <v>75</v>
      </c>
      <c r="AJ79" s="18">
        <v>75</v>
      </c>
      <c r="AK79" s="18">
        <v>2500</v>
      </c>
      <c r="AL79" s="18">
        <v>2500</v>
      </c>
      <c r="AM79" s="18">
        <v>75</v>
      </c>
      <c r="AN79" s="18">
        <v>75</v>
      </c>
      <c r="AO79" s="18">
        <v>2500</v>
      </c>
      <c r="AP79" s="18">
        <v>75</v>
      </c>
      <c r="AQ79" s="18">
        <v>2500</v>
      </c>
      <c r="AR79" s="18">
        <v>50</v>
      </c>
      <c r="AS79" s="18">
        <v>50</v>
      </c>
      <c r="AT79" s="19" t="s">
        <v>154</v>
      </c>
      <c r="AU79" s="19" t="s">
        <v>161</v>
      </c>
      <c r="AV79" s="19" t="s">
        <v>155</v>
      </c>
      <c r="AW79" s="19" t="s">
        <v>199</v>
      </c>
    </row>
    <row r="80" spans="1:49" hidden="1" thickBot="1" x14ac:dyDescent="0.35">
      <c r="A80" s="14" t="s">
        <v>128</v>
      </c>
      <c r="B80" s="25"/>
      <c r="E80" s="26"/>
      <c r="F80" s="15" t="s">
        <v>235</v>
      </c>
      <c r="G80" s="15" t="s">
        <v>235</v>
      </c>
      <c r="H80" s="15" t="s">
        <v>235</v>
      </c>
      <c r="I80" s="15" t="s">
        <v>234</v>
      </c>
      <c r="J80" s="15" t="s">
        <v>234</v>
      </c>
      <c r="K80" s="16" t="s">
        <v>234</v>
      </c>
      <c r="L80" s="16" t="s">
        <v>235</v>
      </c>
      <c r="M80" s="16" t="s">
        <v>234</v>
      </c>
      <c r="N80" s="16" t="s">
        <v>236</v>
      </c>
      <c r="O80" s="16" t="s">
        <v>237</v>
      </c>
      <c r="P80" s="16" t="s">
        <v>236</v>
      </c>
      <c r="Q80" s="16" t="s">
        <v>236</v>
      </c>
      <c r="R80" s="16" t="s">
        <v>238</v>
      </c>
      <c r="S80" s="16" t="s">
        <v>238</v>
      </c>
      <c r="T80" s="17" t="s">
        <v>262</v>
      </c>
      <c r="U80" s="17" t="s">
        <v>261</v>
      </c>
      <c r="V80" s="17" t="s">
        <v>263</v>
      </c>
      <c r="W80" s="17" t="s">
        <v>263</v>
      </c>
      <c r="X80" s="17" t="s">
        <v>262</v>
      </c>
      <c r="Y80" s="17" t="s">
        <v>261</v>
      </c>
      <c r="Z80" s="17" t="s">
        <v>261</v>
      </c>
      <c r="AA80" s="17" t="s">
        <v>261</v>
      </c>
      <c r="AB80" s="17" t="s">
        <v>262</v>
      </c>
      <c r="AC80" s="18">
        <v>2500</v>
      </c>
      <c r="AD80" s="18">
        <v>75</v>
      </c>
      <c r="AE80" s="18">
        <v>75</v>
      </c>
      <c r="AF80" s="18">
        <v>75</v>
      </c>
      <c r="AG80" s="18">
        <v>2500</v>
      </c>
      <c r="AH80" s="18">
        <v>2500</v>
      </c>
      <c r="AI80" s="18">
        <v>75</v>
      </c>
      <c r="AJ80" s="18">
        <v>75</v>
      </c>
      <c r="AK80" s="18">
        <v>75</v>
      </c>
      <c r="AL80" s="18">
        <v>2500</v>
      </c>
      <c r="AM80" s="18">
        <v>75</v>
      </c>
      <c r="AN80" s="18">
        <v>75</v>
      </c>
      <c r="AO80" s="18">
        <v>75</v>
      </c>
      <c r="AP80" s="18">
        <v>75</v>
      </c>
      <c r="AQ80" s="18">
        <v>50</v>
      </c>
      <c r="AR80" s="18">
        <v>50</v>
      </c>
      <c r="AS80" s="20">
        <v>2500</v>
      </c>
      <c r="AT80" s="19" t="s">
        <v>154</v>
      </c>
      <c r="AU80" s="19" t="s">
        <v>161</v>
      </c>
      <c r="AV80" s="19" t="s">
        <v>155</v>
      </c>
      <c r="AW80" s="21">
        <v>609561587</v>
      </c>
    </row>
    <row r="81" spans="1:49" hidden="1" thickBot="1" x14ac:dyDescent="0.35">
      <c r="A81" s="14" t="s">
        <v>128</v>
      </c>
      <c r="B81" s="25"/>
      <c r="E81" s="26"/>
      <c r="F81" s="15" t="s">
        <v>236</v>
      </c>
      <c r="G81" s="15" t="s">
        <v>235</v>
      </c>
      <c r="H81" s="15" t="s">
        <v>236</v>
      </c>
      <c r="I81" s="15" t="s">
        <v>236</v>
      </c>
      <c r="J81" s="15" t="s">
        <v>235</v>
      </c>
      <c r="K81" s="16" t="s">
        <v>236</v>
      </c>
      <c r="L81" s="16" t="s">
        <v>235</v>
      </c>
      <c r="M81" s="16" t="s">
        <v>235</v>
      </c>
      <c r="N81" s="16" t="s">
        <v>237</v>
      </c>
      <c r="O81" s="16" t="s">
        <v>236</v>
      </c>
      <c r="P81" s="16" t="s">
        <v>234</v>
      </c>
      <c r="Q81" s="16" t="s">
        <v>236</v>
      </c>
      <c r="R81" s="16" t="s">
        <v>237</v>
      </c>
      <c r="S81" s="16" t="s">
        <v>238</v>
      </c>
      <c r="T81" s="17" t="s">
        <v>262</v>
      </c>
      <c r="U81" s="17" t="s">
        <v>261</v>
      </c>
      <c r="V81" s="17" t="s">
        <v>261</v>
      </c>
      <c r="W81" s="17" t="s">
        <v>262</v>
      </c>
      <c r="X81" s="17" t="s">
        <v>261</v>
      </c>
      <c r="Y81" s="17" t="s">
        <v>260</v>
      </c>
      <c r="Z81" s="17" t="s">
        <v>260</v>
      </c>
      <c r="AA81" s="17" t="s">
        <v>264</v>
      </c>
      <c r="AB81" s="17" t="s">
        <v>261</v>
      </c>
      <c r="AC81" s="18">
        <v>2500</v>
      </c>
      <c r="AD81" s="18">
        <v>75</v>
      </c>
      <c r="AE81" s="18">
        <v>75</v>
      </c>
      <c r="AF81" s="18">
        <v>50</v>
      </c>
      <c r="AG81" s="18">
        <v>50</v>
      </c>
      <c r="AH81" s="18">
        <v>75</v>
      </c>
      <c r="AI81" s="18">
        <v>25</v>
      </c>
      <c r="AJ81" s="18">
        <v>50</v>
      </c>
      <c r="AK81" s="18">
        <v>50</v>
      </c>
      <c r="AL81" s="18">
        <v>50</v>
      </c>
      <c r="AM81" s="18">
        <v>50</v>
      </c>
      <c r="AN81" s="18">
        <v>75</v>
      </c>
      <c r="AO81" s="18">
        <v>75</v>
      </c>
      <c r="AP81" s="18">
        <v>50</v>
      </c>
      <c r="AQ81" s="18">
        <v>75</v>
      </c>
      <c r="AR81" s="18">
        <v>50</v>
      </c>
      <c r="AS81" s="20">
        <v>50</v>
      </c>
      <c r="AT81" s="19" t="s">
        <v>154</v>
      </c>
      <c r="AU81" s="23" t="s">
        <v>161</v>
      </c>
      <c r="AV81" s="19"/>
      <c r="AW81" s="19"/>
    </row>
    <row r="82" spans="1:49" hidden="1" thickBot="1" x14ac:dyDescent="0.35">
      <c r="A82" s="14" t="s">
        <v>128</v>
      </c>
      <c r="B82" s="25"/>
      <c r="E82" s="26"/>
      <c r="F82" s="15" t="s">
        <v>234</v>
      </c>
      <c r="G82" s="15" t="s">
        <v>236</v>
      </c>
      <c r="H82" s="15" t="s">
        <v>234</v>
      </c>
      <c r="I82" s="15" t="s">
        <v>234</v>
      </c>
      <c r="J82" s="15" t="s">
        <v>235</v>
      </c>
      <c r="K82" s="16" t="s">
        <v>235</v>
      </c>
      <c r="L82" s="16" t="s">
        <v>235</v>
      </c>
      <c r="M82" s="16" t="s">
        <v>235</v>
      </c>
      <c r="N82" s="16" t="s">
        <v>235</v>
      </c>
      <c r="O82" s="16"/>
      <c r="P82" s="16"/>
      <c r="Q82" s="16"/>
      <c r="R82" s="16"/>
      <c r="S82" s="16" t="s">
        <v>234</v>
      </c>
      <c r="T82" s="17" t="s">
        <v>262</v>
      </c>
      <c r="U82" s="17" t="s">
        <v>262</v>
      </c>
      <c r="V82" s="17" t="s">
        <v>262</v>
      </c>
      <c r="W82" s="17" t="s">
        <v>262</v>
      </c>
      <c r="X82" s="17" t="s">
        <v>263</v>
      </c>
      <c r="Y82" s="17" t="s">
        <v>262</v>
      </c>
      <c r="Z82" s="17" t="s">
        <v>262</v>
      </c>
      <c r="AA82" s="17" t="s">
        <v>263</v>
      </c>
      <c r="AB82" s="17" t="s">
        <v>263</v>
      </c>
      <c r="AC82" s="18">
        <v>2500</v>
      </c>
      <c r="AD82" s="18">
        <v>2500</v>
      </c>
      <c r="AE82" s="18">
        <v>75</v>
      </c>
      <c r="AF82" s="18">
        <v>2500</v>
      </c>
      <c r="AG82" s="18">
        <v>2500</v>
      </c>
      <c r="AH82" s="18">
        <v>75</v>
      </c>
      <c r="AI82" s="18">
        <v>75</v>
      </c>
      <c r="AJ82" s="18">
        <v>75</v>
      </c>
      <c r="AK82" s="18">
        <v>2500</v>
      </c>
      <c r="AL82" s="18">
        <v>2500</v>
      </c>
      <c r="AM82" s="18">
        <v>75</v>
      </c>
      <c r="AN82" s="18">
        <v>2500</v>
      </c>
      <c r="AO82" s="18">
        <v>2500</v>
      </c>
      <c r="AP82" s="18">
        <v>50</v>
      </c>
      <c r="AQ82" s="18">
        <v>2500</v>
      </c>
      <c r="AR82" s="18">
        <v>75</v>
      </c>
      <c r="AS82" s="20">
        <v>75</v>
      </c>
      <c r="AT82" s="19" t="s">
        <v>156</v>
      </c>
      <c r="AU82" s="23" t="s">
        <v>161</v>
      </c>
      <c r="AV82" s="19"/>
      <c r="AW82" s="19"/>
    </row>
    <row r="83" spans="1:49" hidden="1" thickBot="1" x14ac:dyDescent="0.35">
      <c r="A83" s="14" t="s">
        <v>128</v>
      </c>
      <c r="B83" s="25"/>
      <c r="E83" s="26"/>
      <c r="F83" s="15" t="s">
        <v>236</v>
      </c>
      <c r="G83" s="15" t="s">
        <v>235</v>
      </c>
      <c r="H83" s="15" t="s">
        <v>236</v>
      </c>
      <c r="I83" s="15" t="s">
        <v>235</v>
      </c>
      <c r="J83" s="15" t="s">
        <v>237</v>
      </c>
      <c r="K83" s="16" t="s">
        <v>236</v>
      </c>
      <c r="L83" s="16" t="s">
        <v>236</v>
      </c>
      <c r="M83" s="16" t="s">
        <v>236</v>
      </c>
      <c r="N83" s="16" t="s">
        <v>235</v>
      </c>
      <c r="O83" s="16" t="s">
        <v>235</v>
      </c>
      <c r="P83" s="16" t="s">
        <v>236</v>
      </c>
      <c r="Q83" s="16" t="s">
        <v>235</v>
      </c>
      <c r="R83" s="16" t="s">
        <v>237</v>
      </c>
      <c r="S83" s="16" t="s">
        <v>236</v>
      </c>
      <c r="T83" s="17"/>
      <c r="U83" s="17" t="s">
        <v>262</v>
      </c>
      <c r="V83" s="17" t="s">
        <v>262</v>
      </c>
      <c r="W83" s="17" t="s">
        <v>262</v>
      </c>
      <c r="X83" s="17" t="s">
        <v>261</v>
      </c>
      <c r="Y83" s="17" t="s">
        <v>260</v>
      </c>
      <c r="Z83" s="17" t="s">
        <v>262</v>
      </c>
      <c r="AA83" s="17" t="s">
        <v>260</v>
      </c>
      <c r="AB83" s="17" t="s">
        <v>261</v>
      </c>
      <c r="AC83" s="18">
        <v>75</v>
      </c>
      <c r="AD83" s="18">
        <v>2500</v>
      </c>
      <c r="AE83" s="18">
        <v>75</v>
      </c>
      <c r="AF83" s="18">
        <v>75</v>
      </c>
      <c r="AG83" s="18">
        <v>50</v>
      </c>
      <c r="AH83" s="18">
        <v>75</v>
      </c>
      <c r="AI83" s="18">
        <v>50</v>
      </c>
      <c r="AJ83" s="18">
        <v>50</v>
      </c>
      <c r="AK83" s="18">
        <v>2500</v>
      </c>
      <c r="AL83" s="18">
        <v>75</v>
      </c>
      <c r="AM83" s="18">
        <v>50</v>
      </c>
      <c r="AN83" s="18">
        <v>25</v>
      </c>
      <c r="AO83" s="18">
        <v>50</v>
      </c>
      <c r="AP83" s="18">
        <v>50</v>
      </c>
      <c r="AQ83" s="18">
        <v>50</v>
      </c>
      <c r="AR83" s="18">
        <v>25</v>
      </c>
      <c r="AS83" s="20">
        <v>25</v>
      </c>
      <c r="AT83" s="19" t="s">
        <v>156</v>
      </c>
      <c r="AU83" s="19" t="s">
        <v>161</v>
      </c>
      <c r="AV83" s="19" t="s">
        <v>155</v>
      </c>
      <c r="AW83" s="19"/>
    </row>
    <row r="84" spans="1:49" hidden="1" thickBot="1" x14ac:dyDescent="0.35">
      <c r="A84" s="14" t="s">
        <v>128</v>
      </c>
      <c r="B84" s="25"/>
      <c r="E84" s="26"/>
      <c r="F84" s="15" t="s">
        <v>234</v>
      </c>
      <c r="G84" s="15" t="s">
        <v>235</v>
      </c>
      <c r="H84" s="15" t="s">
        <v>234</v>
      </c>
      <c r="I84" s="15" t="s">
        <v>235</v>
      </c>
      <c r="J84" s="15" t="s">
        <v>236</v>
      </c>
      <c r="K84" s="16" t="s">
        <v>234</v>
      </c>
      <c r="L84" s="16" t="s">
        <v>234</v>
      </c>
      <c r="M84" s="16" t="s">
        <v>234</v>
      </c>
      <c r="N84" s="16" t="s">
        <v>234</v>
      </c>
      <c r="O84" s="16" t="s">
        <v>234</v>
      </c>
      <c r="P84" s="16" t="s">
        <v>235</v>
      </c>
      <c r="Q84" s="16" t="s">
        <v>234</v>
      </c>
      <c r="R84" s="16" t="s">
        <v>235</v>
      </c>
      <c r="S84" s="16" t="s">
        <v>235</v>
      </c>
      <c r="T84" s="17" t="s">
        <v>261</v>
      </c>
      <c r="U84" s="17" t="s">
        <v>263</v>
      </c>
      <c r="V84" s="17" t="s">
        <v>263</v>
      </c>
      <c r="W84" s="17" t="s">
        <v>261</v>
      </c>
      <c r="X84" s="17" t="s">
        <v>262</v>
      </c>
      <c r="Y84" s="17" t="s">
        <v>262</v>
      </c>
      <c r="Z84" s="17" t="s">
        <v>262</v>
      </c>
      <c r="AA84" s="17" t="s">
        <v>263</v>
      </c>
      <c r="AB84" s="17" t="s">
        <v>262</v>
      </c>
      <c r="AC84" s="18">
        <v>75</v>
      </c>
      <c r="AD84" s="18">
        <v>2500</v>
      </c>
      <c r="AE84" s="18">
        <v>2500</v>
      </c>
      <c r="AF84" s="18">
        <v>2500</v>
      </c>
      <c r="AG84" s="18">
        <v>2500</v>
      </c>
      <c r="AH84" s="18">
        <v>2500</v>
      </c>
      <c r="AI84" s="18">
        <v>2500</v>
      </c>
      <c r="AJ84" s="18">
        <v>2500</v>
      </c>
      <c r="AK84" s="18">
        <v>2500</v>
      </c>
      <c r="AL84" s="18">
        <v>2500</v>
      </c>
      <c r="AM84" s="18">
        <v>2500</v>
      </c>
      <c r="AN84" s="18">
        <v>2500</v>
      </c>
      <c r="AO84" s="18">
        <v>2500</v>
      </c>
      <c r="AP84" s="18">
        <v>2500</v>
      </c>
      <c r="AQ84" s="18">
        <v>2500</v>
      </c>
      <c r="AR84" s="18">
        <v>2500</v>
      </c>
      <c r="AS84" s="20">
        <v>2500</v>
      </c>
      <c r="AT84" s="19" t="s">
        <v>154</v>
      </c>
      <c r="AU84" s="19" t="s">
        <v>161</v>
      </c>
      <c r="AV84" s="19" t="s">
        <v>155</v>
      </c>
      <c r="AW84" s="19" t="s">
        <v>200</v>
      </c>
    </row>
    <row r="85" spans="1:49" hidden="1" thickBot="1" x14ac:dyDescent="0.35">
      <c r="A85" s="14" t="s">
        <v>128</v>
      </c>
      <c r="B85" s="25"/>
      <c r="E85" s="26"/>
      <c r="F85" s="15" t="s">
        <v>234</v>
      </c>
      <c r="G85" s="15" t="s">
        <v>235</v>
      </c>
      <c r="H85" s="15" t="s">
        <v>234</v>
      </c>
      <c r="I85" s="15" t="s">
        <v>234</v>
      </c>
      <c r="J85" s="15" t="s">
        <v>234</v>
      </c>
      <c r="K85" s="16" t="s">
        <v>234</v>
      </c>
      <c r="L85" s="16" t="s">
        <v>234</v>
      </c>
      <c r="M85" s="16" t="s">
        <v>235</v>
      </c>
      <c r="N85" s="16" t="s">
        <v>234</v>
      </c>
      <c r="O85" s="16" t="s">
        <v>235</v>
      </c>
      <c r="P85" s="16" t="s">
        <v>234</v>
      </c>
      <c r="Q85" s="16" t="s">
        <v>234</v>
      </c>
      <c r="R85" s="16" t="s">
        <v>234</v>
      </c>
      <c r="S85" s="16" t="s">
        <v>235</v>
      </c>
      <c r="T85" s="17" t="s">
        <v>261</v>
      </c>
      <c r="U85" s="17" t="s">
        <v>262</v>
      </c>
      <c r="V85" s="17" t="s">
        <v>262</v>
      </c>
      <c r="W85" s="17" t="s">
        <v>263</v>
      </c>
      <c r="X85" s="17" t="s">
        <v>263</v>
      </c>
      <c r="Y85" s="17" t="s">
        <v>263</v>
      </c>
      <c r="Z85" s="17" t="s">
        <v>263</v>
      </c>
      <c r="AA85" s="17" t="s">
        <v>263</v>
      </c>
      <c r="AB85" s="17" t="s">
        <v>261</v>
      </c>
      <c r="AC85" s="18">
        <v>2500</v>
      </c>
      <c r="AD85" s="18">
        <v>75</v>
      </c>
      <c r="AE85" s="18">
        <v>50</v>
      </c>
      <c r="AF85" s="18">
        <v>50</v>
      </c>
      <c r="AG85" s="18">
        <v>2500</v>
      </c>
      <c r="AH85" s="18">
        <v>2500</v>
      </c>
      <c r="AI85" s="18">
        <v>2500</v>
      </c>
      <c r="AJ85" s="18">
        <v>2500</v>
      </c>
      <c r="AK85" s="18">
        <v>2500</v>
      </c>
      <c r="AL85" s="18">
        <v>2500</v>
      </c>
      <c r="AM85" s="18">
        <v>75</v>
      </c>
      <c r="AN85" s="18">
        <v>75</v>
      </c>
      <c r="AO85" s="18">
        <v>75</v>
      </c>
      <c r="AP85" s="18">
        <v>2500</v>
      </c>
      <c r="AQ85" s="18">
        <v>2500</v>
      </c>
      <c r="AR85" s="18">
        <v>2500</v>
      </c>
      <c r="AS85" s="20">
        <v>2500</v>
      </c>
      <c r="AT85" s="19" t="s">
        <v>154</v>
      </c>
      <c r="AU85" s="23" t="s">
        <v>161</v>
      </c>
      <c r="AV85" s="19"/>
      <c r="AW85" s="19"/>
    </row>
    <row r="86" spans="1:49" hidden="1" thickBot="1" x14ac:dyDescent="0.35">
      <c r="A86" s="14" t="s">
        <v>128</v>
      </c>
      <c r="B86" s="25"/>
      <c r="E86" s="26"/>
      <c r="F86" s="15" t="s">
        <v>235</v>
      </c>
      <c r="G86" s="15" t="s">
        <v>235</v>
      </c>
      <c r="H86" s="15" t="s">
        <v>236</v>
      </c>
      <c r="I86" s="15" t="s">
        <v>237</v>
      </c>
      <c r="J86" s="15" t="s">
        <v>236</v>
      </c>
      <c r="K86" s="16" t="s">
        <v>236</v>
      </c>
      <c r="L86" s="16" t="s">
        <v>236</v>
      </c>
      <c r="M86" s="16" t="s">
        <v>237</v>
      </c>
      <c r="N86" s="16" t="s">
        <v>237</v>
      </c>
      <c r="O86" s="16" t="s">
        <v>236</v>
      </c>
      <c r="P86" s="16" t="s">
        <v>234</v>
      </c>
      <c r="Q86" s="16" t="s">
        <v>236</v>
      </c>
      <c r="R86" s="16" t="s">
        <v>236</v>
      </c>
      <c r="S86" s="16" t="s">
        <v>237</v>
      </c>
      <c r="T86" s="17" t="s">
        <v>260</v>
      </c>
      <c r="U86" s="17" t="s">
        <v>261</v>
      </c>
      <c r="V86" s="17" t="s">
        <v>260</v>
      </c>
      <c r="W86" s="17" t="s">
        <v>262</v>
      </c>
      <c r="X86" s="17" t="s">
        <v>262</v>
      </c>
      <c r="Y86" s="17" t="s">
        <v>261</v>
      </c>
      <c r="Z86" s="17" t="s">
        <v>261</v>
      </c>
      <c r="AA86" s="17" t="s">
        <v>260</v>
      </c>
      <c r="AB86" s="17" t="s">
        <v>264</v>
      </c>
      <c r="AC86" s="18">
        <v>50</v>
      </c>
      <c r="AD86" s="18">
        <v>50</v>
      </c>
      <c r="AE86" s="18">
        <v>75</v>
      </c>
      <c r="AF86" s="18">
        <v>50</v>
      </c>
      <c r="AG86" s="18">
        <v>25</v>
      </c>
      <c r="AH86" s="18">
        <v>75</v>
      </c>
      <c r="AI86" s="18">
        <v>0</v>
      </c>
      <c r="AJ86" s="18">
        <v>50</v>
      </c>
      <c r="AK86" s="18">
        <v>50</v>
      </c>
      <c r="AL86" s="18">
        <v>75</v>
      </c>
      <c r="AM86" s="18">
        <v>75</v>
      </c>
      <c r="AN86" s="18">
        <v>2500</v>
      </c>
      <c r="AO86" s="18">
        <v>75</v>
      </c>
      <c r="AP86" s="18">
        <v>50</v>
      </c>
      <c r="AQ86" s="18">
        <v>50</v>
      </c>
      <c r="AR86" s="18">
        <v>50</v>
      </c>
      <c r="AS86" s="20">
        <v>2500</v>
      </c>
      <c r="AT86" s="19" t="s">
        <v>154</v>
      </c>
      <c r="AU86" s="19" t="s">
        <v>161</v>
      </c>
      <c r="AV86" s="19" t="s">
        <v>162</v>
      </c>
      <c r="AW86" s="19" t="s">
        <v>201</v>
      </c>
    </row>
    <row r="87" spans="1:49" hidden="1" thickBot="1" x14ac:dyDescent="0.35">
      <c r="A87" s="14" t="s">
        <v>128</v>
      </c>
      <c r="B87" s="25"/>
      <c r="E87" s="26"/>
      <c r="F87" s="15" t="s">
        <v>234</v>
      </c>
      <c r="G87" s="15" t="s">
        <v>235</v>
      </c>
      <c r="H87" s="15" t="s">
        <v>236</v>
      </c>
      <c r="I87" s="15" t="s">
        <v>235</v>
      </c>
      <c r="J87" s="15" t="s">
        <v>235</v>
      </c>
      <c r="K87" s="16" t="s">
        <v>235</v>
      </c>
      <c r="L87" s="16" t="s">
        <v>235</v>
      </c>
      <c r="M87" s="16" t="s">
        <v>235</v>
      </c>
      <c r="N87" s="16" t="s">
        <v>236</v>
      </c>
      <c r="O87" s="16" t="s">
        <v>236</v>
      </c>
      <c r="P87" s="16" t="s">
        <v>234</v>
      </c>
      <c r="Q87" s="16" t="s">
        <v>235</v>
      </c>
      <c r="R87" s="16" t="s">
        <v>235</v>
      </c>
      <c r="S87" s="16" t="s">
        <v>236</v>
      </c>
      <c r="T87" s="17" t="s">
        <v>263</v>
      </c>
      <c r="U87" s="17" t="s">
        <v>262</v>
      </c>
      <c r="V87" s="17" t="s">
        <v>261</v>
      </c>
      <c r="W87" s="17" t="s">
        <v>262</v>
      </c>
      <c r="X87" s="17" t="s">
        <v>263</v>
      </c>
      <c r="Y87" s="17" t="s">
        <v>263</v>
      </c>
      <c r="Z87" s="17" t="s">
        <v>263</v>
      </c>
      <c r="AA87" s="17" t="s">
        <v>263</v>
      </c>
      <c r="AB87" s="17" t="s">
        <v>262</v>
      </c>
      <c r="AC87" s="18">
        <v>75</v>
      </c>
      <c r="AD87" s="18">
        <v>75</v>
      </c>
      <c r="AE87" s="18">
        <v>50</v>
      </c>
      <c r="AF87" s="18">
        <v>2500</v>
      </c>
      <c r="AG87" s="18">
        <v>75</v>
      </c>
      <c r="AH87" s="18">
        <v>75</v>
      </c>
      <c r="AI87" s="18">
        <v>50</v>
      </c>
      <c r="AJ87" s="18">
        <v>75</v>
      </c>
      <c r="AK87" s="18">
        <v>75</v>
      </c>
      <c r="AL87" s="18">
        <v>75</v>
      </c>
      <c r="AM87" s="18">
        <v>2500</v>
      </c>
      <c r="AN87" s="18">
        <v>2500</v>
      </c>
      <c r="AO87" s="18">
        <v>75</v>
      </c>
      <c r="AP87" s="18">
        <v>75</v>
      </c>
      <c r="AQ87" s="18">
        <v>75</v>
      </c>
      <c r="AR87" s="18">
        <v>50</v>
      </c>
      <c r="AS87" s="20">
        <v>2500</v>
      </c>
      <c r="AT87" s="19" t="s">
        <v>156</v>
      </c>
      <c r="AU87" s="19" t="s">
        <v>161</v>
      </c>
      <c r="AV87" s="19" t="s">
        <v>202</v>
      </c>
      <c r="AW87" s="19" t="s">
        <v>203</v>
      </c>
    </row>
    <row r="88" spans="1:49" hidden="1" thickBot="1" x14ac:dyDescent="0.35">
      <c r="A88" s="14" t="s">
        <v>128</v>
      </c>
      <c r="B88" s="25"/>
      <c r="E88" s="26"/>
      <c r="F88" s="15" t="s">
        <v>235</v>
      </c>
      <c r="G88" s="15" t="s">
        <v>235</v>
      </c>
      <c r="H88" s="15" t="s">
        <v>235</v>
      </c>
      <c r="I88" s="15" t="s">
        <v>236</v>
      </c>
      <c r="J88" s="15" t="s">
        <v>236</v>
      </c>
      <c r="K88" s="16" t="s">
        <v>235</v>
      </c>
      <c r="L88" s="16" t="s">
        <v>236</v>
      </c>
      <c r="M88" s="16" t="s">
        <v>236</v>
      </c>
      <c r="N88" s="16" t="s">
        <v>235</v>
      </c>
      <c r="O88" s="16" t="s">
        <v>235</v>
      </c>
      <c r="P88" s="16" t="s">
        <v>235</v>
      </c>
      <c r="Q88" s="16" t="s">
        <v>234</v>
      </c>
      <c r="R88" s="16" t="s">
        <v>236</v>
      </c>
      <c r="S88" s="16" t="s">
        <v>238</v>
      </c>
      <c r="T88" s="17" t="s">
        <v>261</v>
      </c>
      <c r="U88" s="17" t="s">
        <v>262</v>
      </c>
      <c r="V88" s="17" t="s">
        <v>262</v>
      </c>
      <c r="W88" s="17" t="s">
        <v>261</v>
      </c>
      <c r="X88" s="17" t="s">
        <v>262</v>
      </c>
      <c r="Y88" s="17" t="s">
        <v>260</v>
      </c>
      <c r="Z88" s="17" t="s">
        <v>260</v>
      </c>
      <c r="AA88" s="17" t="s">
        <v>262</v>
      </c>
      <c r="AB88" s="17" t="s">
        <v>260</v>
      </c>
      <c r="AC88" s="18">
        <v>50</v>
      </c>
      <c r="AD88" s="18">
        <v>50</v>
      </c>
      <c r="AE88" s="18">
        <v>75</v>
      </c>
      <c r="AF88" s="18">
        <v>75</v>
      </c>
      <c r="AG88" s="18">
        <v>75</v>
      </c>
      <c r="AH88" s="18">
        <v>75</v>
      </c>
      <c r="AI88" s="18">
        <v>25</v>
      </c>
      <c r="AJ88" s="18">
        <v>50</v>
      </c>
      <c r="AK88" s="18">
        <v>50</v>
      </c>
      <c r="AL88" s="18">
        <v>50</v>
      </c>
      <c r="AM88" s="18">
        <v>75</v>
      </c>
      <c r="AN88" s="18">
        <v>75</v>
      </c>
      <c r="AO88" s="18">
        <v>50</v>
      </c>
      <c r="AP88" s="18">
        <v>50</v>
      </c>
      <c r="AQ88" s="18">
        <v>75</v>
      </c>
      <c r="AR88" s="18">
        <v>50</v>
      </c>
      <c r="AS88" s="20">
        <v>25</v>
      </c>
      <c r="AT88" s="19" t="s">
        <v>154</v>
      </c>
      <c r="AU88" s="23" t="s">
        <v>161</v>
      </c>
      <c r="AV88" s="19"/>
      <c r="AW88" s="19"/>
    </row>
    <row r="89" spans="1:49" hidden="1" thickBot="1" x14ac:dyDescent="0.35">
      <c r="A89" s="14" t="s">
        <v>128</v>
      </c>
      <c r="B89" s="25"/>
      <c r="E89" s="26"/>
      <c r="F89" s="15" t="s">
        <v>235</v>
      </c>
      <c r="G89" s="15" t="s">
        <v>234</v>
      </c>
      <c r="H89" s="15" t="s">
        <v>234</v>
      </c>
      <c r="I89" s="15" t="s">
        <v>236</v>
      </c>
      <c r="J89" s="15" t="s">
        <v>235</v>
      </c>
      <c r="K89" s="16" t="s">
        <v>234</v>
      </c>
      <c r="L89" s="16" t="s">
        <v>236</v>
      </c>
      <c r="M89" s="16" t="s">
        <v>235</v>
      </c>
      <c r="N89" s="16" t="s">
        <v>235</v>
      </c>
      <c r="O89" s="16" t="s">
        <v>234</v>
      </c>
      <c r="P89" s="16" t="s">
        <v>234</v>
      </c>
      <c r="Q89" s="16" t="s">
        <v>234</v>
      </c>
      <c r="R89" s="16"/>
      <c r="S89" s="16" t="s">
        <v>235</v>
      </c>
      <c r="T89" s="17" t="s">
        <v>263</v>
      </c>
      <c r="U89" s="17" t="s">
        <v>263</v>
      </c>
      <c r="V89" s="17" t="s">
        <v>263</v>
      </c>
      <c r="W89" s="17" t="s">
        <v>262</v>
      </c>
      <c r="X89" s="17" t="s">
        <v>262</v>
      </c>
      <c r="Y89" s="17" t="s">
        <v>261</v>
      </c>
      <c r="Z89" s="17" t="s">
        <v>260</v>
      </c>
      <c r="AA89" s="17" t="s">
        <v>262</v>
      </c>
      <c r="AB89" s="17" t="s">
        <v>261</v>
      </c>
      <c r="AC89" s="18">
        <v>2500</v>
      </c>
      <c r="AD89" s="18">
        <v>2500</v>
      </c>
      <c r="AE89" s="18">
        <v>2500</v>
      </c>
      <c r="AF89" s="18">
        <v>2500</v>
      </c>
      <c r="AG89" s="18">
        <v>75</v>
      </c>
      <c r="AH89" s="18">
        <v>75</v>
      </c>
      <c r="AI89" s="18">
        <v>50</v>
      </c>
      <c r="AJ89" s="18">
        <v>50</v>
      </c>
      <c r="AK89" s="18">
        <v>2500</v>
      </c>
      <c r="AL89" s="18">
        <v>2500</v>
      </c>
      <c r="AM89" s="18">
        <v>25</v>
      </c>
      <c r="AN89" s="18">
        <v>50</v>
      </c>
      <c r="AO89" s="18">
        <v>75</v>
      </c>
      <c r="AP89" s="18">
        <v>2500</v>
      </c>
      <c r="AQ89" s="18">
        <v>2500</v>
      </c>
      <c r="AR89" s="18">
        <v>50</v>
      </c>
      <c r="AS89" s="20">
        <v>50</v>
      </c>
      <c r="AT89" s="19" t="s">
        <v>154</v>
      </c>
      <c r="AU89" s="19" t="s">
        <v>161</v>
      </c>
      <c r="AV89" s="19" t="s">
        <v>155</v>
      </c>
      <c r="AW89" s="19" t="s">
        <v>204</v>
      </c>
    </row>
    <row r="90" spans="1:49" hidden="1" thickBot="1" x14ac:dyDescent="0.35">
      <c r="A90" s="14" t="s">
        <v>128</v>
      </c>
      <c r="B90" s="25"/>
      <c r="E90" s="26"/>
      <c r="F90" s="15" t="s">
        <v>234</v>
      </c>
      <c r="G90" s="15" t="s">
        <v>234</v>
      </c>
      <c r="H90" s="15" t="s">
        <v>234</v>
      </c>
      <c r="I90" s="15" t="s">
        <v>234</v>
      </c>
      <c r="J90" s="15" t="s">
        <v>234</v>
      </c>
      <c r="K90" s="16" t="s">
        <v>234</v>
      </c>
      <c r="L90" s="16" t="s">
        <v>234</v>
      </c>
      <c r="M90" s="16" t="s">
        <v>234</v>
      </c>
      <c r="N90" s="16" t="s">
        <v>234</v>
      </c>
      <c r="O90" s="16" t="s">
        <v>234</v>
      </c>
      <c r="P90" s="16" t="s">
        <v>234</v>
      </c>
      <c r="Q90" s="16" t="s">
        <v>234</v>
      </c>
      <c r="R90" s="16" t="s">
        <v>234</v>
      </c>
      <c r="S90" s="16" t="s">
        <v>234</v>
      </c>
      <c r="T90" s="17" t="s">
        <v>263</v>
      </c>
      <c r="U90" s="17" t="s">
        <v>263</v>
      </c>
      <c r="V90" s="17" t="s">
        <v>263</v>
      </c>
      <c r="W90" s="17" t="s">
        <v>263</v>
      </c>
      <c r="X90" s="17" t="s">
        <v>263</v>
      </c>
      <c r="Y90" s="17" t="s">
        <v>262</v>
      </c>
      <c r="Z90" s="17" t="s">
        <v>263</v>
      </c>
      <c r="AA90" s="17" t="s">
        <v>263</v>
      </c>
      <c r="AB90" s="17" t="s">
        <v>263</v>
      </c>
      <c r="AC90" s="18">
        <v>2500</v>
      </c>
      <c r="AD90" s="18">
        <v>2500</v>
      </c>
      <c r="AE90" s="18">
        <v>2500</v>
      </c>
      <c r="AF90" s="18">
        <v>2500</v>
      </c>
      <c r="AG90" s="18">
        <v>2500</v>
      </c>
      <c r="AH90" s="18">
        <v>2500</v>
      </c>
      <c r="AI90" s="18">
        <v>2500</v>
      </c>
      <c r="AJ90" s="18">
        <v>2500</v>
      </c>
      <c r="AK90" s="18">
        <v>2500</v>
      </c>
      <c r="AL90" s="18">
        <v>2500</v>
      </c>
      <c r="AM90" s="18">
        <v>2500</v>
      </c>
      <c r="AN90" s="18">
        <v>2500</v>
      </c>
      <c r="AO90" s="18">
        <v>2500</v>
      </c>
      <c r="AP90" s="18">
        <v>2500</v>
      </c>
      <c r="AQ90" s="18">
        <v>2500</v>
      </c>
      <c r="AR90" s="18">
        <v>2500</v>
      </c>
      <c r="AS90" s="20">
        <v>2500</v>
      </c>
      <c r="AT90" s="19" t="s">
        <v>156</v>
      </c>
      <c r="AU90" s="19" t="s">
        <v>161</v>
      </c>
      <c r="AV90" s="19" t="s">
        <v>162</v>
      </c>
      <c r="AW90" s="19" t="s">
        <v>205</v>
      </c>
    </row>
    <row r="91" spans="1:49" hidden="1" thickBot="1" x14ac:dyDescent="0.35">
      <c r="A91" s="14" t="s">
        <v>206</v>
      </c>
      <c r="B91" s="25"/>
      <c r="E91" s="26"/>
      <c r="F91" s="15" t="s">
        <v>236</v>
      </c>
      <c r="G91" s="15" t="s">
        <v>236</v>
      </c>
      <c r="H91" s="15" t="s">
        <v>234</v>
      </c>
      <c r="I91" s="15" t="s">
        <v>234</v>
      </c>
      <c r="J91" s="15" t="s">
        <v>235</v>
      </c>
      <c r="K91" s="16" t="s">
        <v>234</v>
      </c>
      <c r="L91" s="16" t="s">
        <v>235</v>
      </c>
      <c r="M91" s="16" t="s">
        <v>235</v>
      </c>
      <c r="N91" s="16" t="s">
        <v>236</v>
      </c>
      <c r="O91" s="16" t="s">
        <v>235</v>
      </c>
      <c r="P91" s="16" t="s">
        <v>235</v>
      </c>
      <c r="Q91" s="16"/>
      <c r="R91" s="16" t="s">
        <v>236</v>
      </c>
      <c r="S91" s="16" t="s">
        <v>237</v>
      </c>
      <c r="T91" s="17" t="s">
        <v>262</v>
      </c>
      <c r="U91" s="17" t="s">
        <v>262</v>
      </c>
      <c r="V91" s="17" t="s">
        <v>261</v>
      </c>
      <c r="W91" s="17" t="s">
        <v>261</v>
      </c>
      <c r="X91" s="17" t="s">
        <v>262</v>
      </c>
      <c r="Y91" s="17" t="s">
        <v>260</v>
      </c>
      <c r="Z91" s="17" t="s">
        <v>260</v>
      </c>
      <c r="AA91" s="17" t="s">
        <v>260</v>
      </c>
      <c r="AB91" s="17" t="s">
        <v>260</v>
      </c>
      <c r="AC91" s="18">
        <v>50</v>
      </c>
      <c r="AD91" s="18">
        <v>75</v>
      </c>
      <c r="AE91" s="18">
        <v>75</v>
      </c>
      <c r="AF91" s="18">
        <v>50</v>
      </c>
      <c r="AG91" s="18">
        <v>75</v>
      </c>
      <c r="AH91" s="18">
        <v>75</v>
      </c>
      <c r="AI91" s="18">
        <v>25</v>
      </c>
      <c r="AJ91" s="18">
        <v>50</v>
      </c>
      <c r="AK91" s="18">
        <v>50</v>
      </c>
      <c r="AL91" s="18">
        <v>75</v>
      </c>
      <c r="AM91" s="18">
        <v>50</v>
      </c>
      <c r="AN91" s="18">
        <v>75</v>
      </c>
      <c r="AO91" s="18">
        <v>50</v>
      </c>
      <c r="AP91" s="18">
        <v>75</v>
      </c>
      <c r="AQ91" s="18">
        <v>75</v>
      </c>
      <c r="AR91" s="18">
        <v>50</v>
      </c>
      <c r="AS91" s="20">
        <v>50</v>
      </c>
      <c r="AT91" s="19" t="s">
        <v>154</v>
      </c>
      <c r="AU91" s="19" t="s">
        <v>161</v>
      </c>
      <c r="AV91" s="19" t="s">
        <v>155</v>
      </c>
      <c r="AW91" s="19"/>
    </row>
    <row r="92" spans="1:49" hidden="1" thickBot="1" x14ac:dyDescent="0.35">
      <c r="A92" s="14" t="s">
        <v>206</v>
      </c>
      <c r="B92" s="25"/>
      <c r="E92" s="26"/>
      <c r="F92" s="15" t="s">
        <v>236</v>
      </c>
      <c r="G92" s="15" t="s">
        <v>235</v>
      </c>
      <c r="H92" s="15" t="s">
        <v>234</v>
      </c>
      <c r="I92" s="15" t="s">
        <v>235</v>
      </c>
      <c r="J92" s="15" t="s">
        <v>234</v>
      </c>
      <c r="K92" s="16" t="s">
        <v>235</v>
      </c>
      <c r="L92" s="16" t="s">
        <v>235</v>
      </c>
      <c r="M92" s="16" t="s">
        <v>235</v>
      </c>
      <c r="N92" s="16" t="s">
        <v>234</v>
      </c>
      <c r="O92" s="16" t="s">
        <v>236</v>
      </c>
      <c r="P92" s="16" t="s">
        <v>236</v>
      </c>
      <c r="Q92" s="16" t="s">
        <v>237</v>
      </c>
      <c r="R92" s="16" t="s">
        <v>237</v>
      </c>
      <c r="S92" s="16" t="s">
        <v>238</v>
      </c>
      <c r="T92" s="17" t="s">
        <v>262</v>
      </c>
      <c r="U92" s="17" t="s">
        <v>262</v>
      </c>
      <c r="V92" s="17" t="s">
        <v>263</v>
      </c>
      <c r="W92" s="17" t="s">
        <v>262</v>
      </c>
      <c r="X92" s="17" t="s">
        <v>263</v>
      </c>
      <c r="Y92" s="17" t="s">
        <v>261</v>
      </c>
      <c r="Z92" s="17" t="s">
        <v>261</v>
      </c>
      <c r="AA92" s="17" t="s">
        <v>261</v>
      </c>
      <c r="AB92" s="17" t="s">
        <v>261</v>
      </c>
      <c r="AC92" s="18">
        <v>2500</v>
      </c>
      <c r="AD92" s="18">
        <v>75</v>
      </c>
      <c r="AE92" s="18">
        <v>75</v>
      </c>
      <c r="AF92" s="18">
        <v>50</v>
      </c>
      <c r="AG92" s="18">
        <v>75</v>
      </c>
      <c r="AH92" s="18">
        <v>50</v>
      </c>
      <c r="AI92" s="18">
        <v>25</v>
      </c>
      <c r="AJ92" s="18">
        <v>50</v>
      </c>
      <c r="AK92" s="18">
        <v>75</v>
      </c>
      <c r="AL92" s="18">
        <v>75</v>
      </c>
      <c r="AM92" s="18">
        <v>50</v>
      </c>
      <c r="AN92" s="18">
        <v>50</v>
      </c>
      <c r="AO92" s="18">
        <v>50</v>
      </c>
      <c r="AP92" s="18">
        <v>50</v>
      </c>
      <c r="AQ92" s="18">
        <v>50</v>
      </c>
      <c r="AR92" s="18">
        <v>25</v>
      </c>
      <c r="AS92" s="20">
        <v>0</v>
      </c>
      <c r="AT92" s="19" t="s">
        <v>154</v>
      </c>
      <c r="AU92" s="19" t="s">
        <v>161</v>
      </c>
      <c r="AV92" s="19" t="s">
        <v>155</v>
      </c>
      <c r="AW92" s="19"/>
    </row>
    <row r="93" spans="1:49" hidden="1" thickBot="1" x14ac:dyDescent="0.35">
      <c r="A93" s="14" t="s">
        <v>206</v>
      </c>
      <c r="B93" s="25"/>
      <c r="E93" s="26"/>
      <c r="F93" s="15" t="s">
        <v>234</v>
      </c>
      <c r="G93" s="15" t="s">
        <v>234</v>
      </c>
      <c r="H93" s="15" t="s">
        <v>234</v>
      </c>
      <c r="I93" s="15" t="s">
        <v>234</v>
      </c>
      <c r="J93" s="15" t="s">
        <v>234</v>
      </c>
      <c r="K93" s="16" t="s">
        <v>234</v>
      </c>
      <c r="L93" s="16" t="s">
        <v>234</v>
      </c>
      <c r="M93" s="16" t="s">
        <v>234</v>
      </c>
      <c r="N93" s="16" t="s">
        <v>234</v>
      </c>
      <c r="O93" s="16" t="s">
        <v>234</v>
      </c>
      <c r="P93" s="16" t="s">
        <v>234</v>
      </c>
      <c r="Q93" s="16" t="s">
        <v>234</v>
      </c>
      <c r="R93" s="16" t="s">
        <v>234</v>
      </c>
      <c r="S93" s="16" t="s">
        <v>234</v>
      </c>
      <c r="T93" s="17" t="s">
        <v>263</v>
      </c>
      <c r="U93" s="17" t="s">
        <v>263</v>
      </c>
      <c r="V93" s="17" t="s">
        <v>263</v>
      </c>
      <c r="W93" s="17" t="s">
        <v>263</v>
      </c>
      <c r="X93" s="17" t="s">
        <v>263</v>
      </c>
      <c r="Y93" s="17" t="s">
        <v>263</v>
      </c>
      <c r="Z93" s="17" t="s">
        <v>263</v>
      </c>
      <c r="AA93" s="22" t="s">
        <v>263</v>
      </c>
      <c r="AB93" s="17"/>
      <c r="AC93" s="18">
        <v>2500</v>
      </c>
      <c r="AD93" s="18">
        <v>2500</v>
      </c>
      <c r="AE93" s="18">
        <v>2500</v>
      </c>
      <c r="AF93" s="18">
        <v>2500</v>
      </c>
      <c r="AG93" s="18">
        <v>2500</v>
      </c>
      <c r="AH93" s="20">
        <v>2500</v>
      </c>
      <c r="AI93" s="18"/>
      <c r="AJ93" s="18"/>
      <c r="AK93" s="18"/>
      <c r="AL93" s="18"/>
      <c r="AM93" s="18">
        <v>2500</v>
      </c>
      <c r="AN93" s="18">
        <v>2500</v>
      </c>
      <c r="AO93" s="18">
        <v>2500</v>
      </c>
      <c r="AP93" s="20">
        <v>2500</v>
      </c>
      <c r="AQ93" s="18"/>
      <c r="AR93" s="18">
        <v>2500</v>
      </c>
      <c r="AS93" s="20">
        <v>2500</v>
      </c>
      <c r="AT93" s="19" t="s">
        <v>156</v>
      </c>
      <c r="AU93" s="19" t="s">
        <v>161</v>
      </c>
      <c r="AV93" s="19" t="s">
        <v>162</v>
      </c>
      <c r="AW93" s="19" t="s">
        <v>207</v>
      </c>
    </row>
    <row r="94" spans="1:49" hidden="1" thickBot="1" x14ac:dyDescent="0.35">
      <c r="A94" s="14" t="s">
        <v>142</v>
      </c>
      <c r="B94" s="25"/>
      <c r="E94" s="26"/>
      <c r="F94" s="15" t="s">
        <v>234</v>
      </c>
      <c r="G94" s="15" t="s">
        <v>234</v>
      </c>
      <c r="H94" s="15" t="s">
        <v>234</v>
      </c>
      <c r="I94" s="15" t="s">
        <v>234</v>
      </c>
      <c r="J94" s="15" t="s">
        <v>234</v>
      </c>
      <c r="K94" s="16" t="s">
        <v>234</v>
      </c>
      <c r="L94" s="16" t="s">
        <v>234</v>
      </c>
      <c r="M94" s="16" t="s">
        <v>234</v>
      </c>
      <c r="N94" s="16" t="s">
        <v>234</v>
      </c>
      <c r="O94" s="16" t="s">
        <v>234</v>
      </c>
      <c r="P94" s="16" t="s">
        <v>234</v>
      </c>
      <c r="Q94" s="16" t="s">
        <v>234</v>
      </c>
      <c r="R94" s="16" t="s">
        <v>234</v>
      </c>
      <c r="S94" s="16" t="s">
        <v>234</v>
      </c>
      <c r="T94" s="17" t="s">
        <v>261</v>
      </c>
      <c r="U94" s="17" t="s">
        <v>263</v>
      </c>
      <c r="V94" s="17" t="s">
        <v>263</v>
      </c>
      <c r="W94" s="17" t="s">
        <v>263</v>
      </c>
      <c r="X94" s="17" t="s">
        <v>263</v>
      </c>
      <c r="Y94" s="17" t="s">
        <v>262</v>
      </c>
      <c r="Z94" s="17" t="s">
        <v>262</v>
      </c>
      <c r="AA94" s="17" t="s">
        <v>262</v>
      </c>
      <c r="AB94" s="17" t="s">
        <v>263</v>
      </c>
      <c r="AC94" s="18">
        <v>2500</v>
      </c>
      <c r="AD94" s="18">
        <v>2500</v>
      </c>
      <c r="AE94" s="18">
        <v>2500</v>
      </c>
      <c r="AF94" s="18">
        <v>2500</v>
      </c>
      <c r="AG94" s="18">
        <v>2500</v>
      </c>
      <c r="AH94" s="18">
        <v>2500</v>
      </c>
      <c r="AI94" s="18">
        <v>2500</v>
      </c>
      <c r="AJ94" s="18">
        <v>2500</v>
      </c>
      <c r="AK94" s="18">
        <v>2500</v>
      </c>
      <c r="AL94" s="18">
        <v>2500</v>
      </c>
      <c r="AM94" s="18">
        <v>2500</v>
      </c>
      <c r="AN94" s="18">
        <v>2500</v>
      </c>
      <c r="AO94" s="18">
        <v>2500</v>
      </c>
      <c r="AP94" s="18">
        <v>2500</v>
      </c>
      <c r="AQ94" s="18">
        <v>2500</v>
      </c>
      <c r="AR94" s="18">
        <v>2500</v>
      </c>
      <c r="AS94" s="20">
        <v>2500</v>
      </c>
      <c r="AT94" s="19" t="s">
        <v>156</v>
      </c>
      <c r="AU94" s="19" t="s">
        <v>161</v>
      </c>
      <c r="AV94" s="19" t="s">
        <v>191</v>
      </c>
      <c r="AW94" s="19" t="s">
        <v>208</v>
      </c>
    </row>
    <row r="95" spans="1:49" ht="30" customHeight="1" thickBot="1" x14ac:dyDescent="0.35">
      <c r="A95" s="14" t="s">
        <v>142</v>
      </c>
      <c r="B95" s="25"/>
      <c r="E95" s="26"/>
      <c r="F95" s="15" t="s">
        <v>235</v>
      </c>
      <c r="G95" s="15" t="s">
        <v>235</v>
      </c>
      <c r="H95" s="15" t="s">
        <v>235</v>
      </c>
      <c r="I95" s="15" t="s">
        <v>235</v>
      </c>
      <c r="J95" s="15" t="s">
        <v>234</v>
      </c>
      <c r="K95" s="16" t="s">
        <v>234</v>
      </c>
      <c r="L95" s="16" t="s">
        <v>234</v>
      </c>
      <c r="M95" s="16" t="s">
        <v>234</v>
      </c>
      <c r="N95" s="16" t="s">
        <v>234</v>
      </c>
      <c r="O95" s="16" t="s">
        <v>234</v>
      </c>
      <c r="P95" s="16" t="s">
        <v>234</v>
      </c>
      <c r="Q95" s="16"/>
      <c r="R95" s="16" t="s">
        <v>234</v>
      </c>
      <c r="S95" s="16" t="s">
        <v>234</v>
      </c>
      <c r="T95" s="17" t="s">
        <v>262</v>
      </c>
      <c r="U95" s="17" t="s">
        <v>262</v>
      </c>
      <c r="V95" s="17" t="s">
        <v>262</v>
      </c>
      <c r="W95" s="17" t="s">
        <v>262</v>
      </c>
      <c r="X95" s="17" t="s">
        <v>262</v>
      </c>
      <c r="Y95" s="17" t="s">
        <v>262</v>
      </c>
      <c r="Z95" s="17" t="s">
        <v>262</v>
      </c>
      <c r="AA95" s="17" t="s">
        <v>262</v>
      </c>
      <c r="AB95" s="17" t="s">
        <v>262</v>
      </c>
      <c r="AC95" s="18">
        <v>2500</v>
      </c>
      <c r="AD95" s="18">
        <v>2500</v>
      </c>
      <c r="AE95" s="18">
        <v>2500</v>
      </c>
      <c r="AF95" s="18">
        <v>2500</v>
      </c>
      <c r="AG95" s="18">
        <v>2500</v>
      </c>
      <c r="AH95" s="18">
        <v>2500</v>
      </c>
      <c r="AI95" s="18">
        <v>2500</v>
      </c>
      <c r="AJ95" s="18">
        <v>2500</v>
      </c>
      <c r="AK95" s="18">
        <v>2500</v>
      </c>
      <c r="AL95" s="18">
        <v>2500</v>
      </c>
      <c r="AM95" s="18">
        <v>2500</v>
      </c>
      <c r="AN95" s="18">
        <v>2500</v>
      </c>
      <c r="AO95" s="18">
        <v>2500</v>
      </c>
      <c r="AP95" s="18">
        <v>2500</v>
      </c>
      <c r="AQ95" s="18">
        <v>2500</v>
      </c>
      <c r="AR95" s="18">
        <v>2500</v>
      </c>
      <c r="AS95" s="20">
        <v>2500</v>
      </c>
      <c r="AT95" s="19" t="s">
        <v>174</v>
      </c>
      <c r="AU95" s="19" t="s">
        <v>184</v>
      </c>
      <c r="AV95" s="19"/>
      <c r="AW95" s="19" t="s">
        <v>209</v>
      </c>
    </row>
    <row r="96" spans="1:49" ht="15" customHeight="1" thickBot="1" x14ac:dyDescent="0.35">
      <c r="A96" s="14" t="s">
        <v>142</v>
      </c>
      <c r="B96" s="25"/>
      <c r="E96" s="26"/>
      <c r="F96" s="15" t="s">
        <v>234</v>
      </c>
      <c r="G96" s="15" t="s">
        <v>234</v>
      </c>
      <c r="H96" s="15" t="s">
        <v>234</v>
      </c>
      <c r="I96" s="15" t="s">
        <v>234</v>
      </c>
      <c r="J96" s="15" t="s">
        <v>234</v>
      </c>
      <c r="K96" s="16" t="s">
        <v>234</v>
      </c>
      <c r="L96" s="16" t="s">
        <v>234</v>
      </c>
      <c r="M96" s="16" t="s">
        <v>234</v>
      </c>
      <c r="N96" s="16" t="s">
        <v>234</v>
      </c>
      <c r="O96" s="16" t="s">
        <v>234</v>
      </c>
      <c r="P96" s="16" t="s">
        <v>234</v>
      </c>
      <c r="Q96" s="16" t="s">
        <v>234</v>
      </c>
      <c r="R96" s="16" t="s">
        <v>234</v>
      </c>
      <c r="S96" s="16" t="s">
        <v>234</v>
      </c>
      <c r="T96" s="17" t="s">
        <v>262</v>
      </c>
      <c r="U96" s="17" t="s">
        <v>262</v>
      </c>
      <c r="V96" s="17" t="s">
        <v>262</v>
      </c>
      <c r="W96" s="17" t="s">
        <v>262</v>
      </c>
      <c r="X96" s="17" t="s">
        <v>263</v>
      </c>
      <c r="Y96" s="17" t="s">
        <v>262</v>
      </c>
      <c r="Z96" s="17" t="s">
        <v>262</v>
      </c>
      <c r="AA96" s="17" t="s">
        <v>262</v>
      </c>
      <c r="AB96" s="17" t="s">
        <v>263</v>
      </c>
      <c r="AC96" s="18">
        <v>2500</v>
      </c>
      <c r="AD96" s="18">
        <v>2500</v>
      </c>
      <c r="AE96" s="18">
        <v>2500</v>
      </c>
      <c r="AF96" s="18">
        <v>2500</v>
      </c>
      <c r="AG96" s="18">
        <v>2500</v>
      </c>
      <c r="AH96" s="18">
        <v>2500</v>
      </c>
      <c r="AI96" s="18">
        <v>2500</v>
      </c>
      <c r="AJ96" s="18">
        <v>2500</v>
      </c>
      <c r="AK96" s="18">
        <v>2500</v>
      </c>
      <c r="AL96" s="18">
        <v>2500</v>
      </c>
      <c r="AM96" s="18">
        <v>2500</v>
      </c>
      <c r="AN96" s="18">
        <v>2500</v>
      </c>
      <c r="AO96" s="18">
        <v>2500</v>
      </c>
      <c r="AP96" s="18">
        <v>2500</v>
      </c>
      <c r="AQ96" s="18">
        <v>2500</v>
      </c>
      <c r="AR96" s="18">
        <v>2500</v>
      </c>
      <c r="AS96" s="20">
        <v>2500</v>
      </c>
      <c r="AT96" s="19" t="s">
        <v>174</v>
      </c>
      <c r="AU96" s="19" t="s">
        <v>184</v>
      </c>
      <c r="AV96" s="19"/>
      <c r="AW96" s="19" t="s">
        <v>210</v>
      </c>
    </row>
    <row r="97" spans="1:49" hidden="1" thickBot="1" x14ac:dyDescent="0.35">
      <c r="A97" s="14" t="s">
        <v>142</v>
      </c>
      <c r="B97" s="25"/>
      <c r="E97" s="26"/>
      <c r="F97" s="15" t="s">
        <v>236</v>
      </c>
      <c r="G97" s="15" t="s">
        <v>234</v>
      </c>
      <c r="H97" s="15" t="s">
        <v>235</v>
      </c>
      <c r="I97" s="15" t="s">
        <v>235</v>
      </c>
      <c r="J97" s="15" t="s">
        <v>235</v>
      </c>
      <c r="K97" s="16" t="s">
        <v>235</v>
      </c>
      <c r="L97" s="16" t="s">
        <v>234</v>
      </c>
      <c r="M97" s="16" t="s">
        <v>235</v>
      </c>
      <c r="N97" s="16" t="s">
        <v>236</v>
      </c>
      <c r="O97" s="16" t="s">
        <v>238</v>
      </c>
      <c r="P97" s="16" t="s">
        <v>235</v>
      </c>
      <c r="Q97" s="16" t="s">
        <v>237</v>
      </c>
      <c r="R97" s="16" t="s">
        <v>235</v>
      </c>
      <c r="S97" s="16" t="s">
        <v>237</v>
      </c>
      <c r="T97" s="17" t="s">
        <v>261</v>
      </c>
      <c r="U97" s="17" t="s">
        <v>261</v>
      </c>
      <c r="V97" s="17" t="s">
        <v>260</v>
      </c>
      <c r="W97" s="17" t="s">
        <v>261</v>
      </c>
      <c r="X97" s="17" t="s">
        <v>261</v>
      </c>
      <c r="Y97" s="17" t="s">
        <v>261</v>
      </c>
      <c r="Z97" s="17" t="s">
        <v>261</v>
      </c>
      <c r="AA97" s="17" t="s">
        <v>260</v>
      </c>
      <c r="AB97" s="17" t="s">
        <v>260</v>
      </c>
      <c r="AC97" s="18">
        <v>50</v>
      </c>
      <c r="AD97" s="18">
        <v>75</v>
      </c>
      <c r="AE97" s="18">
        <v>2500</v>
      </c>
      <c r="AF97" s="18">
        <v>2500</v>
      </c>
      <c r="AG97" s="18">
        <v>75</v>
      </c>
      <c r="AH97" s="18">
        <v>75</v>
      </c>
      <c r="AI97" s="18">
        <v>75</v>
      </c>
      <c r="AJ97" s="18">
        <v>50</v>
      </c>
      <c r="AK97" s="18">
        <v>2500</v>
      </c>
      <c r="AL97" s="20">
        <v>75</v>
      </c>
      <c r="AM97" s="18"/>
      <c r="AN97" s="18">
        <v>50</v>
      </c>
      <c r="AO97" s="18">
        <v>75</v>
      </c>
      <c r="AP97" s="18">
        <v>25</v>
      </c>
      <c r="AQ97" s="18">
        <v>50</v>
      </c>
      <c r="AR97" s="18">
        <v>0</v>
      </c>
      <c r="AS97" s="20">
        <v>2500</v>
      </c>
      <c r="AT97" s="19" t="s">
        <v>166</v>
      </c>
      <c r="AU97" s="19" t="s">
        <v>161</v>
      </c>
      <c r="AV97" s="23" t="s">
        <v>169</v>
      </c>
      <c r="AW97" s="19"/>
    </row>
    <row r="98" spans="1:49" hidden="1" thickBot="1" x14ac:dyDescent="0.35">
      <c r="A98" s="14" t="s">
        <v>142</v>
      </c>
      <c r="B98" s="25"/>
      <c r="E98" s="26"/>
      <c r="F98" s="15" t="s">
        <v>235</v>
      </c>
      <c r="G98" s="15" t="s">
        <v>235</v>
      </c>
      <c r="H98" s="15" t="s">
        <v>235</v>
      </c>
      <c r="I98" s="15" t="s">
        <v>236</v>
      </c>
      <c r="J98" s="15" t="s">
        <v>235</v>
      </c>
      <c r="K98" s="16" t="s">
        <v>236</v>
      </c>
      <c r="L98" s="16" t="s">
        <v>234</v>
      </c>
      <c r="M98" s="16" t="s">
        <v>234</v>
      </c>
      <c r="N98" s="16" t="s">
        <v>235</v>
      </c>
      <c r="O98" s="16" t="s">
        <v>236</v>
      </c>
      <c r="P98" s="16" t="s">
        <v>236</v>
      </c>
      <c r="Q98" s="16" t="s">
        <v>236</v>
      </c>
      <c r="R98" s="16" t="s">
        <v>238</v>
      </c>
      <c r="S98" s="16" t="s">
        <v>237</v>
      </c>
      <c r="T98" s="17" t="s">
        <v>262</v>
      </c>
      <c r="U98" s="17" t="s">
        <v>261</v>
      </c>
      <c r="V98" s="17" t="s">
        <v>263</v>
      </c>
      <c r="W98" s="17" t="s">
        <v>263</v>
      </c>
      <c r="X98" s="17" t="s">
        <v>263</v>
      </c>
      <c r="Y98" s="17" t="s">
        <v>262</v>
      </c>
      <c r="Z98" s="17" t="s">
        <v>262</v>
      </c>
      <c r="AA98" s="17" t="s">
        <v>261</v>
      </c>
      <c r="AB98" s="17" t="s">
        <v>261</v>
      </c>
      <c r="AC98" s="18">
        <v>2500</v>
      </c>
      <c r="AD98" s="18">
        <v>75</v>
      </c>
      <c r="AE98" s="18">
        <v>75</v>
      </c>
      <c r="AF98" s="18">
        <v>50</v>
      </c>
      <c r="AG98" s="18">
        <v>50</v>
      </c>
      <c r="AH98" s="18">
        <v>75</v>
      </c>
      <c r="AI98" s="18">
        <v>2500</v>
      </c>
      <c r="AJ98" s="18">
        <v>75</v>
      </c>
      <c r="AK98" s="18">
        <v>75</v>
      </c>
      <c r="AL98" s="18">
        <v>2500</v>
      </c>
      <c r="AM98" s="18">
        <v>2500</v>
      </c>
      <c r="AN98" s="18">
        <v>75</v>
      </c>
      <c r="AO98" s="18">
        <v>2500</v>
      </c>
      <c r="AP98" s="20">
        <v>2500</v>
      </c>
      <c r="AQ98" s="18"/>
      <c r="AR98" s="18">
        <v>75</v>
      </c>
      <c r="AS98" s="20">
        <v>75</v>
      </c>
      <c r="AT98" s="19" t="s">
        <v>154</v>
      </c>
      <c r="AU98" s="19" t="s">
        <v>161</v>
      </c>
      <c r="AV98" s="19" t="s">
        <v>211</v>
      </c>
      <c r="AW98" s="19" t="s">
        <v>212</v>
      </c>
    </row>
    <row r="99" spans="1:49" hidden="1" thickBot="1" x14ac:dyDescent="0.35">
      <c r="A99" s="14" t="s">
        <v>142</v>
      </c>
      <c r="B99" s="25"/>
      <c r="E99" s="26"/>
      <c r="F99" s="15" t="s">
        <v>235</v>
      </c>
      <c r="G99" s="15" t="s">
        <v>235</v>
      </c>
      <c r="H99" s="15"/>
      <c r="I99" s="15" t="s">
        <v>235</v>
      </c>
      <c r="J99" s="15" t="s">
        <v>234</v>
      </c>
      <c r="K99" s="16" t="s">
        <v>235</v>
      </c>
      <c r="L99" s="16" t="s">
        <v>235</v>
      </c>
      <c r="M99" s="16" t="s">
        <v>235</v>
      </c>
      <c r="N99" s="16" t="s">
        <v>235</v>
      </c>
      <c r="O99" s="16" t="s">
        <v>235</v>
      </c>
      <c r="P99" s="16" t="s">
        <v>235</v>
      </c>
      <c r="Q99" s="16" t="s">
        <v>235</v>
      </c>
      <c r="R99" s="16" t="s">
        <v>236</v>
      </c>
      <c r="S99" s="16" t="s">
        <v>236</v>
      </c>
      <c r="T99" s="17" t="s">
        <v>261</v>
      </c>
      <c r="U99" s="17" t="s">
        <v>263</v>
      </c>
      <c r="V99" s="17" t="s">
        <v>261</v>
      </c>
      <c r="W99" s="17" t="s">
        <v>262</v>
      </c>
      <c r="X99" s="17" t="s">
        <v>263</v>
      </c>
      <c r="Y99" s="17" t="s">
        <v>263</v>
      </c>
      <c r="Z99" s="17" t="s">
        <v>263</v>
      </c>
      <c r="AA99" s="17" t="s">
        <v>261</v>
      </c>
      <c r="AB99" s="17" t="s">
        <v>262</v>
      </c>
      <c r="AC99" s="18">
        <v>2500</v>
      </c>
      <c r="AD99" s="18">
        <v>2500</v>
      </c>
      <c r="AE99" s="18">
        <v>2500</v>
      </c>
      <c r="AF99" s="18">
        <v>2500</v>
      </c>
      <c r="AG99" s="18">
        <v>2500</v>
      </c>
      <c r="AH99" s="18">
        <v>2500</v>
      </c>
      <c r="AI99" s="18">
        <v>2500</v>
      </c>
      <c r="AJ99" s="18">
        <v>2500</v>
      </c>
      <c r="AK99" s="18">
        <v>2500</v>
      </c>
      <c r="AL99" s="18">
        <v>2500</v>
      </c>
      <c r="AM99" s="18">
        <v>2500</v>
      </c>
      <c r="AN99" s="18">
        <v>2500</v>
      </c>
      <c r="AO99" s="18">
        <v>2500</v>
      </c>
      <c r="AP99" s="18">
        <v>2500</v>
      </c>
      <c r="AQ99" s="18">
        <v>2500</v>
      </c>
      <c r="AR99" s="18">
        <v>2500</v>
      </c>
      <c r="AS99" s="20">
        <v>2500</v>
      </c>
      <c r="AT99" s="19" t="s">
        <v>156</v>
      </c>
      <c r="AU99" s="23" t="s">
        <v>161</v>
      </c>
      <c r="AV99" s="19"/>
      <c r="AW99" s="19" t="s">
        <v>213</v>
      </c>
    </row>
    <row r="100" spans="1:49" hidden="1" thickBot="1" x14ac:dyDescent="0.35">
      <c r="A100" s="14" t="s">
        <v>142</v>
      </c>
      <c r="B100" s="25"/>
      <c r="E100" s="26"/>
      <c r="F100" s="15" t="s">
        <v>234</v>
      </c>
      <c r="G100" s="15" t="s">
        <v>236</v>
      </c>
      <c r="H100" s="15" t="s">
        <v>236</v>
      </c>
      <c r="I100" s="15" t="s">
        <v>236</v>
      </c>
      <c r="J100" s="15" t="s">
        <v>234</v>
      </c>
      <c r="K100" s="16" t="s">
        <v>236</v>
      </c>
      <c r="L100" s="16" t="s">
        <v>236</v>
      </c>
      <c r="M100" s="16" t="s">
        <v>236</v>
      </c>
      <c r="N100" s="16" t="s">
        <v>236</v>
      </c>
      <c r="O100" s="16" t="s">
        <v>236</v>
      </c>
      <c r="P100" s="16" t="s">
        <v>236</v>
      </c>
      <c r="Q100" s="16" t="s">
        <v>236</v>
      </c>
      <c r="R100" s="16" t="s">
        <v>237</v>
      </c>
      <c r="S100" s="16" t="s">
        <v>236</v>
      </c>
      <c r="T100" s="17" t="s">
        <v>263</v>
      </c>
      <c r="U100" s="17" t="s">
        <v>261</v>
      </c>
      <c r="V100" s="17" t="s">
        <v>264</v>
      </c>
      <c r="W100" s="17" t="s">
        <v>264</v>
      </c>
      <c r="X100" s="17" t="s">
        <v>263</v>
      </c>
      <c r="Y100" s="17" t="s">
        <v>260</v>
      </c>
      <c r="Z100" s="17" t="s">
        <v>260</v>
      </c>
      <c r="AA100" s="17" t="s">
        <v>261</v>
      </c>
      <c r="AB100" s="17" t="s">
        <v>261</v>
      </c>
      <c r="AC100" s="18">
        <v>2500</v>
      </c>
      <c r="AD100" s="18">
        <v>2500</v>
      </c>
      <c r="AE100" s="18">
        <v>75</v>
      </c>
      <c r="AF100" s="18">
        <v>2500</v>
      </c>
      <c r="AG100" s="18">
        <v>50</v>
      </c>
      <c r="AH100" s="18">
        <v>50</v>
      </c>
      <c r="AI100" s="18">
        <v>0</v>
      </c>
      <c r="AJ100" s="18">
        <v>0</v>
      </c>
      <c r="AK100" s="18">
        <v>25</v>
      </c>
      <c r="AL100" s="18">
        <v>75</v>
      </c>
      <c r="AM100" s="18">
        <v>25</v>
      </c>
      <c r="AN100" s="18">
        <v>25</v>
      </c>
      <c r="AO100" s="18">
        <v>25</v>
      </c>
      <c r="AP100" s="18">
        <v>25</v>
      </c>
      <c r="AQ100" s="18">
        <v>25</v>
      </c>
      <c r="AR100" s="18">
        <v>25</v>
      </c>
      <c r="AS100" s="20">
        <v>25</v>
      </c>
      <c r="AT100" s="19" t="s">
        <v>160</v>
      </c>
      <c r="AU100" s="19" t="s">
        <v>157</v>
      </c>
      <c r="AV100" s="23" t="s">
        <v>158</v>
      </c>
      <c r="AW100" s="19"/>
    </row>
    <row r="101" spans="1:49" hidden="1" thickBot="1" x14ac:dyDescent="0.35">
      <c r="A101" s="14" t="s">
        <v>142</v>
      </c>
      <c r="B101" s="25"/>
      <c r="E101" s="26"/>
      <c r="F101" s="15" t="s">
        <v>234</v>
      </c>
      <c r="G101" s="15" t="s">
        <v>236</v>
      </c>
      <c r="H101" s="15" t="s">
        <v>234</v>
      </c>
      <c r="I101" s="15" t="s">
        <v>234</v>
      </c>
      <c r="J101" s="15" t="s">
        <v>234</v>
      </c>
      <c r="K101" s="16" t="s">
        <v>235</v>
      </c>
      <c r="L101" s="16" t="s">
        <v>236</v>
      </c>
      <c r="M101" s="16" t="s">
        <v>236</v>
      </c>
      <c r="N101" s="16" t="s">
        <v>235</v>
      </c>
      <c r="O101" s="16" t="s">
        <v>236</v>
      </c>
      <c r="P101" s="16" t="s">
        <v>235</v>
      </c>
      <c r="Q101" s="16" t="s">
        <v>236</v>
      </c>
      <c r="R101" s="16" t="s">
        <v>236</v>
      </c>
      <c r="S101" s="16" t="s">
        <v>236</v>
      </c>
      <c r="T101" s="17" t="s">
        <v>264</v>
      </c>
      <c r="U101" s="17" t="s">
        <v>261</v>
      </c>
      <c r="V101" s="17" t="s">
        <v>263</v>
      </c>
      <c r="W101" s="17" t="s">
        <v>263</v>
      </c>
      <c r="X101" s="17" t="s">
        <v>263</v>
      </c>
      <c r="Y101" s="17" t="s">
        <v>263</v>
      </c>
      <c r="Z101" s="17" t="s">
        <v>263</v>
      </c>
      <c r="AA101" s="17" t="s">
        <v>262</v>
      </c>
      <c r="AB101" s="17" t="s">
        <v>263</v>
      </c>
      <c r="AC101" s="18">
        <v>2500</v>
      </c>
      <c r="AD101" s="18">
        <v>2500</v>
      </c>
      <c r="AE101" s="18">
        <v>75</v>
      </c>
      <c r="AF101" s="18">
        <v>2500</v>
      </c>
      <c r="AG101" s="18">
        <v>2500</v>
      </c>
      <c r="AH101" s="18">
        <v>2500</v>
      </c>
      <c r="AI101" s="18">
        <v>2500</v>
      </c>
      <c r="AJ101" s="18">
        <v>2500</v>
      </c>
      <c r="AK101" s="18">
        <v>2500</v>
      </c>
      <c r="AL101" s="18">
        <v>2500</v>
      </c>
      <c r="AM101" s="18">
        <v>50</v>
      </c>
      <c r="AN101" s="18">
        <v>50</v>
      </c>
      <c r="AO101" s="18">
        <v>50</v>
      </c>
      <c r="AP101" s="18">
        <v>75</v>
      </c>
      <c r="AQ101" s="18">
        <v>2500</v>
      </c>
      <c r="AR101" s="18">
        <v>2500</v>
      </c>
      <c r="AS101" s="20">
        <v>2500</v>
      </c>
      <c r="AT101" s="19" t="s">
        <v>154</v>
      </c>
      <c r="AU101" s="19" t="s">
        <v>161</v>
      </c>
      <c r="AV101" s="19" t="s">
        <v>214</v>
      </c>
      <c r="AW101" s="21">
        <v>659940814</v>
      </c>
    </row>
    <row r="102" spans="1:49" hidden="1" thickBot="1" x14ac:dyDescent="0.35">
      <c r="A102" s="14" t="s">
        <v>142</v>
      </c>
      <c r="B102" s="25"/>
      <c r="E102" s="26"/>
      <c r="F102" s="15" t="s">
        <v>235</v>
      </c>
      <c r="G102" s="15" t="s">
        <v>235</v>
      </c>
      <c r="H102" s="15" t="s">
        <v>234</v>
      </c>
      <c r="I102" s="15" t="s">
        <v>235</v>
      </c>
      <c r="J102" s="15" t="s">
        <v>234</v>
      </c>
      <c r="K102" s="16" t="s">
        <v>235</v>
      </c>
      <c r="L102" s="16" t="s">
        <v>234</v>
      </c>
      <c r="M102" s="16" t="s">
        <v>235</v>
      </c>
      <c r="N102" s="16" t="s">
        <v>234</v>
      </c>
      <c r="O102" s="16" t="s">
        <v>234</v>
      </c>
      <c r="P102" s="16" t="s">
        <v>234</v>
      </c>
      <c r="Q102" s="16" t="s">
        <v>234</v>
      </c>
      <c r="R102" s="16" t="s">
        <v>235</v>
      </c>
      <c r="S102" s="16" t="s">
        <v>235</v>
      </c>
      <c r="T102" s="17" t="s">
        <v>262</v>
      </c>
      <c r="U102" s="17" t="s">
        <v>262</v>
      </c>
      <c r="V102" s="17" t="s">
        <v>260</v>
      </c>
      <c r="W102" s="17" t="s">
        <v>262</v>
      </c>
      <c r="X102" s="17" t="s">
        <v>263</v>
      </c>
      <c r="Y102" s="17" t="s">
        <v>263</v>
      </c>
      <c r="Z102" s="17" t="s">
        <v>262</v>
      </c>
      <c r="AA102" s="17" t="s">
        <v>262</v>
      </c>
      <c r="AB102" s="17" t="s">
        <v>260</v>
      </c>
      <c r="AC102" s="18">
        <v>50</v>
      </c>
      <c r="AD102" s="18">
        <v>2500</v>
      </c>
      <c r="AE102" s="18">
        <v>2500</v>
      </c>
      <c r="AF102" s="18">
        <v>2500</v>
      </c>
      <c r="AG102" s="18">
        <v>2500</v>
      </c>
      <c r="AH102" s="18">
        <v>2500</v>
      </c>
      <c r="AI102" s="18">
        <v>2500</v>
      </c>
      <c r="AJ102" s="18">
        <v>75</v>
      </c>
      <c r="AK102" s="18">
        <v>2500</v>
      </c>
      <c r="AL102" s="18">
        <v>2500</v>
      </c>
      <c r="AM102" s="18">
        <v>75</v>
      </c>
      <c r="AN102" s="18">
        <v>2500</v>
      </c>
      <c r="AO102" s="18">
        <v>2500</v>
      </c>
      <c r="AP102" s="18">
        <v>2500</v>
      </c>
      <c r="AQ102" s="18">
        <v>2500</v>
      </c>
      <c r="AR102" s="18">
        <v>2500</v>
      </c>
      <c r="AS102" s="20">
        <v>2500</v>
      </c>
      <c r="AT102" s="19" t="s">
        <v>160</v>
      </c>
      <c r="AU102" s="19" t="s">
        <v>172</v>
      </c>
      <c r="AV102" s="19" t="s">
        <v>215</v>
      </c>
      <c r="AW102" s="19" t="s">
        <v>216</v>
      </c>
    </row>
    <row r="103" spans="1:49" hidden="1" thickBot="1" x14ac:dyDescent="0.35">
      <c r="A103" s="14" t="s">
        <v>142</v>
      </c>
      <c r="B103" s="25"/>
      <c r="E103" s="26"/>
      <c r="F103" s="15" t="s">
        <v>235</v>
      </c>
      <c r="G103" s="15" t="s">
        <v>234</v>
      </c>
      <c r="H103" s="15" t="s">
        <v>234</v>
      </c>
      <c r="I103" s="15" t="s">
        <v>235</v>
      </c>
      <c r="J103" s="15" t="s">
        <v>234</v>
      </c>
      <c r="K103" s="16" t="s">
        <v>236</v>
      </c>
      <c r="L103" s="16" t="s">
        <v>235</v>
      </c>
      <c r="M103" s="16" t="s">
        <v>236</v>
      </c>
      <c r="N103" s="16" t="s">
        <v>235</v>
      </c>
      <c r="O103" s="16" t="s">
        <v>236</v>
      </c>
      <c r="P103" s="16" t="s">
        <v>235</v>
      </c>
      <c r="Q103" s="16" t="s">
        <v>236</v>
      </c>
      <c r="R103" s="16" t="s">
        <v>236</v>
      </c>
      <c r="S103" s="16" t="s">
        <v>236</v>
      </c>
      <c r="T103" s="17" t="s">
        <v>261</v>
      </c>
      <c r="U103" s="17" t="s">
        <v>263</v>
      </c>
      <c r="V103" s="17" t="s">
        <v>262</v>
      </c>
      <c r="W103" s="17" t="s">
        <v>263</v>
      </c>
      <c r="X103" s="17" t="s">
        <v>263</v>
      </c>
      <c r="Y103" s="17" t="s">
        <v>262</v>
      </c>
      <c r="Z103" s="17" t="s">
        <v>262</v>
      </c>
      <c r="AA103" s="17" t="s">
        <v>262</v>
      </c>
      <c r="AB103" s="17" t="s">
        <v>263</v>
      </c>
      <c r="AC103" s="18">
        <v>2500</v>
      </c>
      <c r="AD103" s="18">
        <v>2500</v>
      </c>
      <c r="AE103" s="18">
        <v>2500</v>
      </c>
      <c r="AF103" s="18">
        <v>2500</v>
      </c>
      <c r="AG103" s="18">
        <v>2500</v>
      </c>
      <c r="AH103" s="18">
        <v>2500</v>
      </c>
      <c r="AI103" s="18">
        <v>2500</v>
      </c>
      <c r="AJ103" s="18">
        <v>2500</v>
      </c>
      <c r="AK103" s="18">
        <v>2500</v>
      </c>
      <c r="AL103" s="18">
        <v>2500</v>
      </c>
      <c r="AM103" s="18">
        <v>2500</v>
      </c>
      <c r="AN103" s="18">
        <v>2500</v>
      </c>
      <c r="AO103" s="18">
        <v>2500</v>
      </c>
      <c r="AP103" s="18">
        <v>2500</v>
      </c>
      <c r="AQ103" s="18">
        <v>2500</v>
      </c>
      <c r="AR103" s="20">
        <v>2500</v>
      </c>
      <c r="AS103" s="18"/>
      <c r="AT103" s="19" t="s">
        <v>217</v>
      </c>
      <c r="AU103" s="23" t="s">
        <v>172</v>
      </c>
      <c r="AV103" s="19"/>
      <c r="AW103" s="19" t="s">
        <v>218</v>
      </c>
    </row>
    <row r="104" spans="1:49" hidden="1" thickBot="1" x14ac:dyDescent="0.35">
      <c r="A104" s="14" t="s">
        <v>142</v>
      </c>
      <c r="B104" s="25"/>
      <c r="E104" s="26"/>
      <c r="F104" s="15" t="s">
        <v>234</v>
      </c>
      <c r="G104" s="15" t="s">
        <v>234</v>
      </c>
      <c r="H104" s="15" t="s">
        <v>235</v>
      </c>
      <c r="I104" s="15" t="s">
        <v>234</v>
      </c>
      <c r="J104" s="15" t="s">
        <v>234</v>
      </c>
      <c r="K104" s="16" t="s">
        <v>236</v>
      </c>
      <c r="L104" s="16" t="s">
        <v>234</v>
      </c>
      <c r="M104" s="16" t="s">
        <v>236</v>
      </c>
      <c r="N104" s="16" t="s">
        <v>236</v>
      </c>
      <c r="O104" s="16" t="s">
        <v>235</v>
      </c>
      <c r="P104" s="16" t="s">
        <v>235</v>
      </c>
      <c r="Q104" s="16" t="s">
        <v>234</v>
      </c>
      <c r="R104" s="16" t="s">
        <v>235</v>
      </c>
      <c r="S104" s="16" t="s">
        <v>237</v>
      </c>
      <c r="T104" s="17" t="s">
        <v>261</v>
      </c>
      <c r="U104" s="17" t="s">
        <v>263</v>
      </c>
      <c r="V104" s="17" t="s">
        <v>263</v>
      </c>
      <c r="W104" s="17" t="s">
        <v>261</v>
      </c>
      <c r="X104" s="17" t="s">
        <v>262</v>
      </c>
      <c r="Y104" s="17" t="s">
        <v>261</v>
      </c>
      <c r="Z104" s="17" t="s">
        <v>260</v>
      </c>
      <c r="AA104" s="17" t="s">
        <v>263</v>
      </c>
      <c r="AB104" s="17" t="s">
        <v>260</v>
      </c>
      <c r="AC104" s="18">
        <v>2500</v>
      </c>
      <c r="AD104" s="18">
        <v>75</v>
      </c>
      <c r="AE104" s="18">
        <v>75</v>
      </c>
      <c r="AF104" s="18">
        <v>75</v>
      </c>
      <c r="AG104" s="18">
        <v>25</v>
      </c>
      <c r="AH104" s="18">
        <v>75</v>
      </c>
      <c r="AI104" s="18">
        <v>2500</v>
      </c>
      <c r="AJ104" s="18">
        <v>50</v>
      </c>
      <c r="AK104" s="18">
        <v>2500</v>
      </c>
      <c r="AL104" s="18">
        <v>2500</v>
      </c>
      <c r="AM104" s="18">
        <v>75</v>
      </c>
      <c r="AN104" s="18">
        <v>2500</v>
      </c>
      <c r="AO104" s="18">
        <v>2500</v>
      </c>
      <c r="AP104" s="18">
        <v>2500</v>
      </c>
      <c r="AQ104" s="18">
        <v>2500</v>
      </c>
      <c r="AR104" s="18">
        <v>50</v>
      </c>
      <c r="AS104" s="20">
        <v>2500</v>
      </c>
      <c r="AT104" s="19" t="s">
        <v>166</v>
      </c>
      <c r="AU104" s="19" t="s">
        <v>167</v>
      </c>
      <c r="AV104" s="19" t="s">
        <v>219</v>
      </c>
      <c r="AW104" s="19" t="s">
        <v>220</v>
      </c>
    </row>
    <row r="105" spans="1:49" hidden="1" thickBot="1" x14ac:dyDescent="0.35">
      <c r="A105" s="14" t="s">
        <v>142</v>
      </c>
      <c r="B105" s="25"/>
      <c r="E105" s="26"/>
      <c r="F105" s="15" t="s">
        <v>234</v>
      </c>
      <c r="G105" s="15" t="s">
        <v>234</v>
      </c>
      <c r="H105" s="15" t="s">
        <v>234</v>
      </c>
      <c r="I105" s="15" t="s">
        <v>234</v>
      </c>
      <c r="J105" s="15" t="s">
        <v>234</v>
      </c>
      <c r="K105" s="16" t="s">
        <v>234</v>
      </c>
      <c r="L105" s="16" t="s">
        <v>234</v>
      </c>
      <c r="M105" s="16" t="s">
        <v>234</v>
      </c>
      <c r="N105" s="16" t="s">
        <v>234</v>
      </c>
      <c r="O105" s="16" t="s">
        <v>234</v>
      </c>
      <c r="P105" s="16" t="s">
        <v>234</v>
      </c>
      <c r="Q105" s="16" t="s">
        <v>234</v>
      </c>
      <c r="R105" s="16" t="s">
        <v>234</v>
      </c>
      <c r="S105" s="16" t="s">
        <v>234</v>
      </c>
      <c r="T105" s="17" t="s">
        <v>263</v>
      </c>
      <c r="U105" s="17" t="s">
        <v>263</v>
      </c>
      <c r="V105" s="17" t="s">
        <v>263</v>
      </c>
      <c r="W105" s="17" t="s">
        <v>263</v>
      </c>
      <c r="X105" s="17" t="s">
        <v>263</v>
      </c>
      <c r="Y105" s="22" t="s">
        <v>263</v>
      </c>
      <c r="Z105" s="17"/>
      <c r="AA105" s="17"/>
      <c r="AB105" s="17"/>
      <c r="AC105" s="20">
        <v>2500</v>
      </c>
      <c r="AD105" s="18"/>
      <c r="AE105" s="20">
        <v>2500</v>
      </c>
      <c r="AF105" s="18"/>
      <c r="AG105" s="18">
        <v>2500</v>
      </c>
      <c r="AH105" s="18">
        <v>2500</v>
      </c>
      <c r="AI105" s="18">
        <v>2500</v>
      </c>
      <c r="AJ105" s="20">
        <v>2500</v>
      </c>
      <c r="AK105" s="18"/>
      <c r="AL105" s="20">
        <v>2500</v>
      </c>
      <c r="AM105" s="18"/>
      <c r="AN105" s="18"/>
      <c r="AO105" s="18"/>
      <c r="AP105" s="18"/>
      <c r="AQ105" s="18"/>
      <c r="AR105" s="18"/>
      <c r="AS105" s="18"/>
      <c r="AT105" s="19" t="s">
        <v>156</v>
      </c>
      <c r="AU105" s="19" t="s">
        <v>161</v>
      </c>
      <c r="AV105" s="19" t="s">
        <v>155</v>
      </c>
      <c r="AW105" s="19"/>
    </row>
    <row r="106" spans="1:49" hidden="1" thickBot="1" x14ac:dyDescent="0.35">
      <c r="A106" s="14" t="s">
        <v>142</v>
      </c>
      <c r="B106" s="25"/>
      <c r="E106" s="26"/>
      <c r="F106" s="15" t="s">
        <v>234</v>
      </c>
      <c r="G106" s="15" t="s">
        <v>234</v>
      </c>
      <c r="H106" s="15" t="s">
        <v>234</v>
      </c>
      <c r="I106" s="15" t="s">
        <v>234</v>
      </c>
      <c r="J106" s="15" t="s">
        <v>234</v>
      </c>
      <c r="K106" s="16" t="s">
        <v>235</v>
      </c>
      <c r="L106" s="16" t="s">
        <v>235</v>
      </c>
      <c r="M106" s="16" t="s">
        <v>235</v>
      </c>
      <c r="N106" s="16" t="s">
        <v>235</v>
      </c>
      <c r="O106" s="16" t="s">
        <v>235</v>
      </c>
      <c r="P106" s="16" t="s">
        <v>235</v>
      </c>
      <c r="Q106" s="16" t="s">
        <v>235</v>
      </c>
      <c r="R106" s="16" t="s">
        <v>235</v>
      </c>
      <c r="S106" s="16" t="s">
        <v>235</v>
      </c>
      <c r="T106" s="17" t="s">
        <v>262</v>
      </c>
      <c r="U106" s="17" t="s">
        <v>262</v>
      </c>
      <c r="V106" s="17" t="s">
        <v>262</v>
      </c>
      <c r="W106" s="17" t="s">
        <v>262</v>
      </c>
      <c r="X106" s="17" t="s">
        <v>262</v>
      </c>
      <c r="Y106" s="17" t="s">
        <v>262</v>
      </c>
      <c r="Z106" s="17" t="s">
        <v>262</v>
      </c>
      <c r="AA106" s="17" t="s">
        <v>262</v>
      </c>
      <c r="AB106" s="17" t="s">
        <v>263</v>
      </c>
      <c r="AC106" s="18">
        <v>2500</v>
      </c>
      <c r="AD106" s="18">
        <v>2500</v>
      </c>
      <c r="AE106" s="18">
        <v>2500</v>
      </c>
      <c r="AF106" s="18">
        <v>2500</v>
      </c>
      <c r="AG106" s="18">
        <v>2500</v>
      </c>
      <c r="AH106" s="18">
        <v>2500</v>
      </c>
      <c r="AI106" s="18">
        <v>75</v>
      </c>
      <c r="AJ106" s="18">
        <v>75</v>
      </c>
      <c r="AK106" s="18">
        <v>75</v>
      </c>
      <c r="AL106" s="18">
        <v>75</v>
      </c>
      <c r="AM106" s="18">
        <v>75</v>
      </c>
      <c r="AN106" s="18">
        <v>75</v>
      </c>
      <c r="AO106" s="18">
        <v>2500</v>
      </c>
      <c r="AP106" s="18">
        <v>75</v>
      </c>
      <c r="AQ106" s="18">
        <v>75</v>
      </c>
      <c r="AR106" s="18">
        <v>75</v>
      </c>
      <c r="AS106" s="20">
        <v>75</v>
      </c>
      <c r="AT106" s="19" t="s">
        <v>156</v>
      </c>
      <c r="AU106" s="19" t="s">
        <v>161</v>
      </c>
      <c r="AV106" s="19" t="s">
        <v>169</v>
      </c>
      <c r="AW106" s="19" t="s">
        <v>221</v>
      </c>
    </row>
    <row r="107" spans="1:49" hidden="1" thickBot="1" x14ac:dyDescent="0.35">
      <c r="A107" s="14" t="s">
        <v>142</v>
      </c>
      <c r="B107" s="25"/>
      <c r="E107" s="26"/>
      <c r="F107" s="15" t="s">
        <v>235</v>
      </c>
      <c r="G107" s="15" t="s">
        <v>235</v>
      </c>
      <c r="H107" s="15" t="s">
        <v>235</v>
      </c>
      <c r="I107" s="15" t="s">
        <v>234</v>
      </c>
      <c r="J107" s="15" t="s">
        <v>235</v>
      </c>
      <c r="K107" s="16" t="s">
        <v>234</v>
      </c>
      <c r="L107" s="16" t="s">
        <v>234</v>
      </c>
      <c r="M107" s="16" t="s">
        <v>234</v>
      </c>
      <c r="N107" s="16" t="s">
        <v>235</v>
      </c>
      <c r="O107" s="16" t="s">
        <v>235</v>
      </c>
      <c r="P107" s="16" t="s">
        <v>235</v>
      </c>
      <c r="Q107" s="16" t="s">
        <v>236</v>
      </c>
      <c r="R107" s="16" t="s">
        <v>234</v>
      </c>
      <c r="S107" s="16" t="s">
        <v>236</v>
      </c>
      <c r="T107" s="17" t="s">
        <v>263</v>
      </c>
      <c r="U107" s="17" t="s">
        <v>262</v>
      </c>
      <c r="V107" s="17" t="s">
        <v>262</v>
      </c>
      <c r="W107" s="17" t="s">
        <v>262</v>
      </c>
      <c r="X107" s="17" t="s">
        <v>262</v>
      </c>
      <c r="Y107" s="17" t="s">
        <v>261</v>
      </c>
      <c r="Z107" s="17" t="s">
        <v>261</v>
      </c>
      <c r="AA107" s="17" t="s">
        <v>261</v>
      </c>
      <c r="AB107" s="17" t="s">
        <v>260</v>
      </c>
      <c r="AC107" s="18">
        <v>2500</v>
      </c>
      <c r="AD107" s="18">
        <v>2500</v>
      </c>
      <c r="AE107" s="18">
        <v>2500</v>
      </c>
      <c r="AF107" s="18">
        <v>2500</v>
      </c>
      <c r="AG107" s="18">
        <v>75</v>
      </c>
      <c r="AH107" s="18">
        <v>75</v>
      </c>
      <c r="AI107" s="18">
        <v>2500</v>
      </c>
      <c r="AJ107" s="18">
        <v>75</v>
      </c>
      <c r="AK107" s="18">
        <v>2500</v>
      </c>
      <c r="AL107" s="18">
        <v>2500</v>
      </c>
      <c r="AM107" s="18">
        <v>50</v>
      </c>
      <c r="AN107" s="18">
        <v>75</v>
      </c>
      <c r="AO107" s="18">
        <v>2500</v>
      </c>
      <c r="AP107" s="18">
        <v>50</v>
      </c>
      <c r="AQ107" s="18">
        <v>2500</v>
      </c>
      <c r="AR107" s="18">
        <v>75</v>
      </c>
      <c r="AS107" s="20">
        <v>75</v>
      </c>
      <c r="AT107" s="19" t="s">
        <v>156</v>
      </c>
      <c r="AU107" s="19" t="s">
        <v>167</v>
      </c>
      <c r="AV107" s="19" t="s">
        <v>162</v>
      </c>
      <c r="AW107" s="19" t="s">
        <v>222</v>
      </c>
    </row>
    <row r="108" spans="1:49" hidden="1" thickBot="1" x14ac:dyDescent="0.35">
      <c r="A108" s="14" t="s">
        <v>142</v>
      </c>
      <c r="B108" s="25"/>
      <c r="E108" s="26"/>
      <c r="F108" s="15" t="s">
        <v>234</v>
      </c>
      <c r="G108" s="15" t="s">
        <v>234</v>
      </c>
      <c r="H108" s="15" t="s">
        <v>234</v>
      </c>
      <c r="I108" s="15" t="s">
        <v>234</v>
      </c>
      <c r="J108" s="15" t="s">
        <v>234</v>
      </c>
      <c r="K108" s="16" t="s">
        <v>234</v>
      </c>
      <c r="L108" s="16" t="s">
        <v>236</v>
      </c>
      <c r="M108" s="16" t="s">
        <v>234</v>
      </c>
      <c r="N108" s="16" t="s">
        <v>234</v>
      </c>
      <c r="O108" s="16" t="s">
        <v>234</v>
      </c>
      <c r="P108" s="16" t="s">
        <v>234</v>
      </c>
      <c r="Q108" s="16" t="s">
        <v>234</v>
      </c>
      <c r="R108" s="16" t="s">
        <v>234</v>
      </c>
      <c r="S108" s="16" t="s">
        <v>234</v>
      </c>
      <c r="T108" s="17" t="s">
        <v>263</v>
      </c>
      <c r="U108" s="17" t="s">
        <v>263</v>
      </c>
      <c r="V108" s="17" t="s">
        <v>263</v>
      </c>
      <c r="W108" s="17" t="s">
        <v>263</v>
      </c>
      <c r="X108" s="17" t="s">
        <v>263</v>
      </c>
      <c r="Y108" s="17" t="s">
        <v>263</v>
      </c>
      <c r="Z108" s="17" t="s">
        <v>263</v>
      </c>
      <c r="AA108" s="17" t="s">
        <v>263</v>
      </c>
      <c r="AB108" s="17" t="s">
        <v>261</v>
      </c>
      <c r="AC108" s="20">
        <v>2500</v>
      </c>
      <c r="AD108" s="18"/>
      <c r="AE108" s="18">
        <v>2500</v>
      </c>
      <c r="AF108" s="18">
        <v>50</v>
      </c>
      <c r="AG108" s="18">
        <v>50</v>
      </c>
      <c r="AH108" s="18">
        <v>2500</v>
      </c>
      <c r="AI108" s="18">
        <v>0</v>
      </c>
      <c r="AJ108" s="18">
        <v>75</v>
      </c>
      <c r="AK108" s="18">
        <v>2500</v>
      </c>
      <c r="AL108" s="20">
        <v>2500</v>
      </c>
      <c r="AM108" s="18"/>
      <c r="AN108" s="18">
        <v>2500</v>
      </c>
      <c r="AO108" s="18">
        <v>50</v>
      </c>
      <c r="AP108" s="18">
        <v>2500</v>
      </c>
      <c r="AQ108" s="18">
        <v>50</v>
      </c>
      <c r="AR108" s="18">
        <v>50</v>
      </c>
      <c r="AS108" s="20">
        <v>50</v>
      </c>
      <c r="AT108" s="19" t="s">
        <v>160</v>
      </c>
      <c r="AU108" s="19" t="s">
        <v>178</v>
      </c>
      <c r="AV108" s="19" t="s">
        <v>223</v>
      </c>
      <c r="AW108" s="19" t="s">
        <v>224</v>
      </c>
    </row>
    <row r="109" spans="1:49" hidden="1" thickBot="1" x14ac:dyDescent="0.35">
      <c r="A109" s="14" t="s">
        <v>142</v>
      </c>
      <c r="B109" s="2"/>
      <c r="E109" s="10"/>
      <c r="F109" s="15" t="s">
        <v>235</v>
      </c>
      <c r="G109" s="15" t="s">
        <v>234</v>
      </c>
      <c r="H109" s="15" t="s">
        <v>235</v>
      </c>
      <c r="I109" s="15" t="s">
        <v>234</v>
      </c>
      <c r="J109" s="15" t="s">
        <v>234</v>
      </c>
      <c r="K109" s="16" t="s">
        <v>234</v>
      </c>
      <c r="L109" s="16" t="s">
        <v>234</v>
      </c>
      <c r="M109" s="16" t="s">
        <v>236</v>
      </c>
      <c r="N109" s="16" t="s">
        <v>235</v>
      </c>
      <c r="O109" s="16" t="s">
        <v>236</v>
      </c>
      <c r="P109" s="16" t="s">
        <v>235</v>
      </c>
      <c r="Q109" s="16" t="s">
        <v>236</v>
      </c>
      <c r="R109" s="16" t="s">
        <v>236</v>
      </c>
      <c r="S109" s="16" t="s">
        <v>236</v>
      </c>
      <c r="T109" s="17" t="s">
        <v>262</v>
      </c>
      <c r="U109" s="17" t="s">
        <v>262</v>
      </c>
      <c r="V109" s="17" t="s">
        <v>261</v>
      </c>
      <c r="W109" s="17" t="s">
        <v>262</v>
      </c>
      <c r="X109" s="17" t="s">
        <v>262</v>
      </c>
      <c r="Y109" s="17" t="s">
        <v>262</v>
      </c>
      <c r="Z109" s="17" t="s">
        <v>262</v>
      </c>
      <c r="AA109" s="17" t="s">
        <v>261</v>
      </c>
      <c r="AB109" s="17" t="s">
        <v>262</v>
      </c>
      <c r="AC109" s="18">
        <v>2500</v>
      </c>
      <c r="AD109" s="18">
        <v>75</v>
      </c>
      <c r="AE109" s="18">
        <v>75</v>
      </c>
      <c r="AF109" s="18">
        <v>75</v>
      </c>
      <c r="AG109" s="18">
        <v>75</v>
      </c>
      <c r="AH109" s="18">
        <v>75</v>
      </c>
      <c r="AI109" s="18">
        <v>75</v>
      </c>
      <c r="AJ109" s="18">
        <v>75</v>
      </c>
      <c r="AK109" s="18">
        <v>75</v>
      </c>
      <c r="AL109" s="18">
        <v>75</v>
      </c>
      <c r="AM109" s="18">
        <v>75</v>
      </c>
      <c r="AN109" s="18">
        <v>75</v>
      </c>
      <c r="AO109" s="18">
        <v>75</v>
      </c>
      <c r="AP109" s="18">
        <v>50</v>
      </c>
      <c r="AQ109" s="18">
        <v>75</v>
      </c>
      <c r="AR109" s="18">
        <v>75</v>
      </c>
      <c r="AS109" s="20">
        <v>75</v>
      </c>
      <c r="AT109" s="19" t="s">
        <v>156</v>
      </c>
      <c r="AU109" s="19" t="s">
        <v>161</v>
      </c>
      <c r="AV109" s="19" t="s">
        <v>155</v>
      </c>
      <c r="AW109" s="21">
        <v>628733789</v>
      </c>
    </row>
    <row r="110" spans="1:49" hidden="1" thickBot="1" x14ac:dyDescent="0.35">
      <c r="A110" s="3" t="s">
        <v>86</v>
      </c>
      <c r="B110" s="2" t="s">
        <v>51</v>
      </c>
      <c r="C110" s="2" t="s">
        <v>57</v>
      </c>
      <c r="D110" s="2" t="s">
        <v>29</v>
      </c>
      <c r="E110" s="10" t="s">
        <v>44</v>
      </c>
    </row>
    <row r="111" spans="1:49" hidden="1" thickBot="1" x14ac:dyDescent="0.35">
      <c r="A111" s="3" t="s">
        <v>86</v>
      </c>
      <c r="B111" s="2" t="s">
        <v>68</v>
      </c>
      <c r="C111" s="2" t="s">
        <v>62</v>
      </c>
      <c r="D111" s="2"/>
      <c r="E111" s="10" t="s">
        <v>44</v>
      </c>
    </row>
    <row r="112" spans="1:49" hidden="1" thickBot="1" x14ac:dyDescent="0.35">
      <c r="A112" s="3" t="s">
        <v>86</v>
      </c>
      <c r="B112" s="2" t="s">
        <v>28</v>
      </c>
      <c r="C112" s="2" t="s">
        <v>113</v>
      </c>
      <c r="D112" s="2" t="s">
        <v>24</v>
      </c>
      <c r="E112" s="10" t="s">
        <v>63</v>
      </c>
    </row>
    <row r="113" spans="1:5" hidden="1" thickBot="1" x14ac:dyDescent="0.35">
      <c r="A113" s="3" t="s">
        <v>86</v>
      </c>
      <c r="B113" s="2" t="s">
        <v>34</v>
      </c>
      <c r="C113" s="2" t="s">
        <v>72</v>
      </c>
      <c r="D113" s="2" t="s">
        <v>29</v>
      </c>
      <c r="E113" s="10" t="s">
        <v>63</v>
      </c>
    </row>
    <row r="114" spans="1:5" hidden="1" thickBot="1" x14ac:dyDescent="0.35">
      <c r="A114" s="3" t="s">
        <v>86</v>
      </c>
      <c r="B114" s="2" t="s">
        <v>94</v>
      </c>
      <c r="C114" s="2" t="s">
        <v>19</v>
      </c>
      <c r="D114" s="2" t="s">
        <v>36</v>
      </c>
      <c r="E114" s="10" t="s">
        <v>63</v>
      </c>
    </row>
    <row r="115" spans="1:5" hidden="1" thickBot="1" x14ac:dyDescent="0.35">
      <c r="A115" s="3" t="s">
        <v>86</v>
      </c>
      <c r="B115" s="2" t="s">
        <v>9</v>
      </c>
      <c r="C115" s="2" t="s">
        <v>64</v>
      </c>
      <c r="D115" s="2" t="s">
        <v>109</v>
      </c>
      <c r="E115" s="10" t="s">
        <v>48</v>
      </c>
    </row>
    <row r="116" spans="1:5" hidden="1" thickBot="1" x14ac:dyDescent="0.35">
      <c r="A116" s="3" t="s">
        <v>86</v>
      </c>
      <c r="B116" s="2" t="s">
        <v>38</v>
      </c>
      <c r="C116" s="2" t="s">
        <v>42</v>
      </c>
      <c r="D116" s="2" t="s">
        <v>50</v>
      </c>
      <c r="E116" s="10" t="s">
        <v>48</v>
      </c>
    </row>
    <row r="117" spans="1:5" hidden="1" thickBot="1" x14ac:dyDescent="0.35">
      <c r="A117" s="3" t="s">
        <v>86</v>
      </c>
      <c r="B117" s="2" t="s">
        <v>89</v>
      </c>
      <c r="C117" s="2" t="s">
        <v>13</v>
      </c>
      <c r="D117" s="2" t="s">
        <v>43</v>
      </c>
      <c r="E117" s="10" t="s">
        <v>90</v>
      </c>
    </row>
    <row r="118" spans="1:5" hidden="1" thickBot="1" x14ac:dyDescent="0.35">
      <c r="A118" s="3" t="s">
        <v>86</v>
      </c>
      <c r="B118" s="2" t="s">
        <v>41</v>
      </c>
      <c r="C118" s="2" t="s">
        <v>46</v>
      </c>
      <c r="D118" s="2" t="s">
        <v>53</v>
      </c>
      <c r="E118" s="10" t="s">
        <v>90</v>
      </c>
    </row>
    <row r="119" spans="1:5" hidden="1" thickBot="1" x14ac:dyDescent="0.35">
      <c r="A119" s="3" t="s">
        <v>86</v>
      </c>
      <c r="B119" s="2"/>
      <c r="C119" s="2" t="s">
        <v>52</v>
      </c>
      <c r="D119" s="2" t="s">
        <v>3</v>
      </c>
      <c r="E119" s="10" t="s">
        <v>90</v>
      </c>
    </row>
    <row r="120" spans="1:5" hidden="1" thickBot="1" x14ac:dyDescent="0.35">
      <c r="A120" s="3" t="s">
        <v>86</v>
      </c>
      <c r="B120" s="2" t="s">
        <v>59</v>
      </c>
      <c r="C120" s="2" t="s">
        <v>60</v>
      </c>
      <c r="D120" s="2" t="s">
        <v>39</v>
      </c>
      <c r="E120" s="10" t="s">
        <v>106</v>
      </c>
    </row>
    <row r="121" spans="1:5" hidden="1" thickBot="1" x14ac:dyDescent="0.35">
      <c r="A121" s="3" t="s">
        <v>86</v>
      </c>
      <c r="B121" s="2" t="s">
        <v>88</v>
      </c>
      <c r="C121" s="2" t="s">
        <v>54</v>
      </c>
      <c r="D121" s="2" t="s">
        <v>105</v>
      </c>
      <c r="E121" s="10" t="s">
        <v>106</v>
      </c>
    </row>
    <row r="122" spans="1:5" hidden="1" thickBot="1" x14ac:dyDescent="0.35">
      <c r="A122" s="3" t="s">
        <v>86</v>
      </c>
      <c r="B122" s="2" t="s">
        <v>89</v>
      </c>
      <c r="C122" s="4" t="s">
        <v>62</v>
      </c>
      <c r="D122" s="2"/>
      <c r="E122" s="10" t="s">
        <v>106</v>
      </c>
    </row>
    <row r="123" spans="1:5" hidden="1" thickBot="1" x14ac:dyDescent="0.35">
      <c r="A123" s="3" t="s">
        <v>86</v>
      </c>
      <c r="B123" s="2" t="s">
        <v>91</v>
      </c>
      <c r="C123" s="4" t="s">
        <v>46</v>
      </c>
      <c r="D123" s="2" t="s">
        <v>11</v>
      </c>
      <c r="E123" s="10" t="s">
        <v>17</v>
      </c>
    </row>
    <row r="124" spans="1:5" hidden="1" thickBot="1" x14ac:dyDescent="0.35">
      <c r="A124" s="3" t="s">
        <v>86</v>
      </c>
      <c r="B124" s="2" t="s">
        <v>149</v>
      </c>
      <c r="C124" s="4" t="s">
        <v>71</v>
      </c>
      <c r="D124" s="2" t="s">
        <v>135</v>
      </c>
      <c r="E124" s="10" t="s">
        <v>103</v>
      </c>
    </row>
    <row r="125" spans="1:5" hidden="1" thickBot="1" x14ac:dyDescent="0.35">
      <c r="A125" s="3" t="s">
        <v>86</v>
      </c>
      <c r="B125" s="2" t="s">
        <v>70</v>
      </c>
      <c r="C125" s="4" t="s">
        <v>46</v>
      </c>
      <c r="D125" s="2" t="s">
        <v>7</v>
      </c>
      <c r="E125" s="10" t="s">
        <v>103</v>
      </c>
    </row>
    <row r="126" spans="1:5" hidden="1" thickBot="1" x14ac:dyDescent="0.35">
      <c r="A126" s="3" t="s">
        <v>86</v>
      </c>
      <c r="B126" s="2" t="s">
        <v>59</v>
      </c>
      <c r="C126" s="4" t="s">
        <v>2</v>
      </c>
      <c r="D126" s="2" t="s">
        <v>11</v>
      </c>
      <c r="E126" s="10" t="s">
        <v>69</v>
      </c>
    </row>
    <row r="127" spans="1:5" hidden="1" thickBot="1" x14ac:dyDescent="0.35">
      <c r="A127" s="3" t="s">
        <v>86</v>
      </c>
      <c r="B127" s="2" t="s">
        <v>51</v>
      </c>
      <c r="C127" s="4" t="s">
        <v>64</v>
      </c>
      <c r="D127" s="2" t="s">
        <v>96</v>
      </c>
      <c r="E127" s="10" t="s">
        <v>69</v>
      </c>
    </row>
    <row r="128" spans="1:5" hidden="1" thickBot="1" x14ac:dyDescent="0.35">
      <c r="A128" s="3" t="s">
        <v>86</v>
      </c>
      <c r="B128" s="2" t="s">
        <v>9</v>
      </c>
      <c r="C128" s="4" t="s">
        <v>26</v>
      </c>
      <c r="D128" s="2" t="s">
        <v>29</v>
      </c>
      <c r="E128" s="10" t="s">
        <v>69</v>
      </c>
    </row>
    <row r="129" spans="1:5" hidden="1" thickBot="1" x14ac:dyDescent="0.35">
      <c r="A129" s="3" t="s">
        <v>86</v>
      </c>
      <c r="B129" s="2" t="s">
        <v>18</v>
      </c>
      <c r="C129" s="4" t="s">
        <v>71</v>
      </c>
      <c r="D129" s="2" t="s">
        <v>20</v>
      </c>
      <c r="E129" s="10" t="s">
        <v>95</v>
      </c>
    </row>
    <row r="130" spans="1:5" hidden="1" thickBot="1" x14ac:dyDescent="0.35">
      <c r="A130" s="3" t="s">
        <v>86</v>
      </c>
      <c r="B130" s="2" t="s">
        <v>78</v>
      </c>
      <c r="C130" s="4" t="s">
        <v>57</v>
      </c>
      <c r="D130" s="2" t="s">
        <v>32</v>
      </c>
      <c r="E130" s="10" t="s">
        <v>95</v>
      </c>
    </row>
    <row r="131" spans="1:5" hidden="1" thickBot="1" x14ac:dyDescent="0.35">
      <c r="A131" s="3" t="s">
        <v>86</v>
      </c>
      <c r="B131" s="2" t="s">
        <v>88</v>
      </c>
      <c r="C131" s="4" t="s">
        <v>23</v>
      </c>
      <c r="D131" s="2" t="s">
        <v>3</v>
      </c>
      <c r="E131" s="10" t="s">
        <v>95</v>
      </c>
    </row>
    <row r="132" spans="1:5" hidden="1" thickBot="1" x14ac:dyDescent="0.35">
      <c r="A132" s="3" t="s">
        <v>86</v>
      </c>
      <c r="B132" s="2" t="s">
        <v>107</v>
      </c>
      <c r="C132" s="4" t="s">
        <v>54</v>
      </c>
      <c r="D132" s="2" t="s">
        <v>83</v>
      </c>
      <c r="E132" s="10" t="s">
        <v>108</v>
      </c>
    </row>
    <row r="133" spans="1:5" hidden="1" thickBot="1" x14ac:dyDescent="0.35">
      <c r="A133" s="3" t="s">
        <v>86</v>
      </c>
      <c r="B133" s="2" t="s">
        <v>25</v>
      </c>
      <c r="C133" s="4" t="s">
        <v>71</v>
      </c>
      <c r="D133" s="2" t="s">
        <v>119</v>
      </c>
      <c r="E133" s="10" t="s">
        <v>108</v>
      </c>
    </row>
    <row r="134" spans="1:5" hidden="1" thickBot="1" x14ac:dyDescent="0.35">
      <c r="A134" s="3" t="s">
        <v>86</v>
      </c>
      <c r="B134" s="2" t="s">
        <v>88</v>
      </c>
      <c r="C134" s="4" t="s">
        <v>62</v>
      </c>
      <c r="D134" s="2" t="s">
        <v>67</v>
      </c>
      <c r="E134" s="10" t="s">
        <v>74</v>
      </c>
    </row>
    <row r="135" spans="1:5" hidden="1" thickBot="1" x14ac:dyDescent="0.35">
      <c r="A135" s="3" t="s">
        <v>86</v>
      </c>
      <c r="B135" s="2" t="s">
        <v>93</v>
      </c>
      <c r="C135" s="4" t="s">
        <v>92</v>
      </c>
      <c r="D135" s="2" t="s">
        <v>50</v>
      </c>
      <c r="E135" s="10" t="s">
        <v>74</v>
      </c>
    </row>
    <row r="136" spans="1:5" hidden="1" thickBot="1" x14ac:dyDescent="0.35">
      <c r="A136" s="3" t="s">
        <v>86</v>
      </c>
      <c r="B136" s="2" t="s">
        <v>9</v>
      </c>
      <c r="C136" s="4" t="s">
        <v>104</v>
      </c>
      <c r="D136" s="2" t="s">
        <v>29</v>
      </c>
      <c r="E136" s="10" t="s">
        <v>37</v>
      </c>
    </row>
    <row r="137" spans="1:5" hidden="1" thickBot="1" x14ac:dyDescent="0.35">
      <c r="A137" s="3" t="s">
        <v>86</v>
      </c>
      <c r="B137" s="2" t="s">
        <v>87</v>
      </c>
      <c r="C137" s="4" t="s">
        <v>99</v>
      </c>
      <c r="D137" s="2" t="s">
        <v>36</v>
      </c>
      <c r="E137" s="10" t="s">
        <v>37</v>
      </c>
    </row>
    <row r="138" spans="1:5" hidden="1" thickBot="1" x14ac:dyDescent="0.35">
      <c r="A138" s="3" t="s">
        <v>86</v>
      </c>
      <c r="B138" s="2" t="s">
        <v>49</v>
      </c>
      <c r="C138" s="4" t="s">
        <v>19</v>
      </c>
      <c r="D138" s="2" t="s">
        <v>11</v>
      </c>
      <c r="E138" s="10" t="s">
        <v>61</v>
      </c>
    </row>
    <row r="139" spans="1:5" hidden="1" thickBot="1" x14ac:dyDescent="0.35">
      <c r="A139" s="3" t="s">
        <v>86</v>
      </c>
      <c r="B139" s="2" t="s">
        <v>1</v>
      </c>
      <c r="C139" s="4" t="s">
        <v>97</v>
      </c>
      <c r="D139" s="2" t="s">
        <v>98</v>
      </c>
      <c r="E139" s="10" t="s">
        <v>61</v>
      </c>
    </row>
    <row r="140" spans="1:5" hidden="1" thickBot="1" x14ac:dyDescent="0.35">
      <c r="A140" s="3" t="s">
        <v>86</v>
      </c>
      <c r="B140" s="2" t="s">
        <v>70</v>
      </c>
      <c r="C140" s="4" t="s">
        <v>64</v>
      </c>
      <c r="D140" s="2" t="s">
        <v>3</v>
      </c>
      <c r="E140" s="10" t="s">
        <v>61</v>
      </c>
    </row>
    <row r="141" spans="1:5" hidden="1" thickBot="1" x14ac:dyDescent="0.35">
      <c r="A141" s="3" t="s">
        <v>86</v>
      </c>
      <c r="B141" s="2" t="s">
        <v>18</v>
      </c>
      <c r="C141" s="4" t="s">
        <v>111</v>
      </c>
      <c r="D141" s="2" t="s">
        <v>50</v>
      </c>
      <c r="E141" s="10" t="s">
        <v>112</v>
      </c>
    </row>
    <row r="142" spans="1:5" hidden="1" thickBot="1" x14ac:dyDescent="0.35">
      <c r="A142" s="3" t="s">
        <v>86</v>
      </c>
      <c r="B142" s="2" t="s">
        <v>51</v>
      </c>
      <c r="C142" s="4" t="s">
        <v>97</v>
      </c>
      <c r="D142" s="2" t="s">
        <v>24</v>
      </c>
      <c r="E142" s="10" t="s">
        <v>56</v>
      </c>
    </row>
    <row r="143" spans="1:5" hidden="1" thickBot="1" x14ac:dyDescent="0.35">
      <c r="A143" s="3" t="s">
        <v>86</v>
      </c>
      <c r="B143" s="2" t="s">
        <v>87</v>
      </c>
      <c r="C143" s="4" t="s">
        <v>113</v>
      </c>
      <c r="D143" s="2" t="s">
        <v>53</v>
      </c>
      <c r="E143" s="10" t="s">
        <v>56</v>
      </c>
    </row>
    <row r="144" spans="1:5" hidden="1" thickBot="1" x14ac:dyDescent="0.35">
      <c r="A144" s="3" t="s">
        <v>86</v>
      </c>
      <c r="B144" s="2" t="s">
        <v>49</v>
      </c>
      <c r="C144" s="4" t="s">
        <v>23</v>
      </c>
      <c r="D144" s="2" t="s">
        <v>96</v>
      </c>
      <c r="E144" s="10" t="s">
        <v>55</v>
      </c>
    </row>
    <row r="145" spans="1:5" hidden="1" thickBot="1" x14ac:dyDescent="0.35">
      <c r="A145" s="3" t="s">
        <v>86</v>
      </c>
      <c r="B145" s="2" t="s">
        <v>41</v>
      </c>
      <c r="C145" s="4" t="s">
        <v>54</v>
      </c>
      <c r="D145" s="2" t="s">
        <v>96</v>
      </c>
      <c r="E145" s="10" t="s">
        <v>58</v>
      </c>
    </row>
    <row r="146" spans="1:5" hidden="1" thickBot="1" x14ac:dyDescent="0.35">
      <c r="A146" s="3" t="s">
        <v>86</v>
      </c>
      <c r="B146" s="2" t="s">
        <v>38</v>
      </c>
      <c r="C146" s="4" t="s">
        <v>64</v>
      </c>
      <c r="D146" s="2" t="s">
        <v>50</v>
      </c>
      <c r="E146" s="10" t="s">
        <v>58</v>
      </c>
    </row>
    <row r="147" spans="1:5" hidden="1" thickBot="1" x14ac:dyDescent="0.35">
      <c r="A147" s="3" t="s">
        <v>86</v>
      </c>
      <c r="B147" s="2" t="s">
        <v>45</v>
      </c>
      <c r="C147" s="4" t="s">
        <v>92</v>
      </c>
      <c r="D147" s="2" t="s">
        <v>3</v>
      </c>
      <c r="E147" s="10" t="s">
        <v>58</v>
      </c>
    </row>
    <row r="148" spans="1:5" hidden="1" thickBot="1" x14ac:dyDescent="0.35">
      <c r="A148" s="3" t="s">
        <v>86</v>
      </c>
      <c r="B148" s="2" t="s">
        <v>87</v>
      </c>
      <c r="C148" s="4" t="s">
        <v>71</v>
      </c>
      <c r="D148" s="2" t="s">
        <v>24</v>
      </c>
      <c r="E148" s="10" t="s">
        <v>77</v>
      </c>
    </row>
    <row r="149" spans="1:5" hidden="1" thickBot="1" x14ac:dyDescent="0.35">
      <c r="A149" s="3" t="s">
        <v>86</v>
      </c>
      <c r="B149" s="2" t="s">
        <v>34</v>
      </c>
      <c r="C149" s="4" t="s">
        <v>35</v>
      </c>
      <c r="D149" s="2" t="s">
        <v>39</v>
      </c>
      <c r="E149" s="10"/>
    </row>
    <row r="150" spans="1:5" hidden="1" thickBot="1" x14ac:dyDescent="0.35">
      <c r="A150" s="3" t="s">
        <v>86</v>
      </c>
      <c r="B150" s="2" t="s">
        <v>82</v>
      </c>
      <c r="C150" s="4" t="s">
        <v>52</v>
      </c>
      <c r="D150" s="2" t="s">
        <v>50</v>
      </c>
      <c r="E150" s="10"/>
    </row>
    <row r="151" spans="1:5" hidden="1" thickBot="1" x14ac:dyDescent="0.35">
      <c r="A151" s="3" t="s">
        <v>86</v>
      </c>
      <c r="B151" s="2" t="s">
        <v>149</v>
      </c>
      <c r="C151" s="4" t="s">
        <v>104</v>
      </c>
      <c r="D151" s="2" t="s">
        <v>32</v>
      </c>
      <c r="E151" s="10" t="s">
        <v>101</v>
      </c>
    </row>
    <row r="152" spans="1:5" hidden="1" thickBot="1" x14ac:dyDescent="0.35">
      <c r="A152" s="3" t="s">
        <v>86</v>
      </c>
      <c r="B152" s="2" t="s">
        <v>28</v>
      </c>
      <c r="C152" s="4" t="s">
        <v>35</v>
      </c>
      <c r="D152" s="2"/>
      <c r="E152" s="10" t="s">
        <v>101</v>
      </c>
    </row>
    <row r="153" spans="1:5" hidden="1" thickBot="1" x14ac:dyDescent="0.35">
      <c r="A153" s="3" t="s">
        <v>86</v>
      </c>
      <c r="B153" s="2" t="s">
        <v>28</v>
      </c>
      <c r="C153" s="4" t="s">
        <v>2</v>
      </c>
      <c r="D153" s="2" t="s">
        <v>24</v>
      </c>
      <c r="E153" s="10" t="s">
        <v>33</v>
      </c>
    </row>
    <row r="154" spans="1:5" hidden="1" thickBot="1" x14ac:dyDescent="0.35">
      <c r="A154" s="3" t="s">
        <v>86</v>
      </c>
      <c r="B154" s="2" t="s">
        <v>45</v>
      </c>
      <c r="C154" s="4" t="s">
        <v>54</v>
      </c>
      <c r="D154" s="2" t="s">
        <v>20</v>
      </c>
      <c r="E154" s="10" t="s">
        <v>33</v>
      </c>
    </row>
    <row r="155" spans="1:5" hidden="1" thickBot="1" x14ac:dyDescent="0.35">
      <c r="A155" s="3" t="s">
        <v>86</v>
      </c>
      <c r="B155" s="2" t="s">
        <v>149</v>
      </c>
      <c r="C155" s="4" t="s">
        <v>99</v>
      </c>
      <c r="D155" s="2" t="s">
        <v>32</v>
      </c>
      <c r="E155" s="10" t="s">
        <v>33</v>
      </c>
    </row>
    <row r="156" spans="1:5" hidden="1" thickBot="1" x14ac:dyDescent="0.35">
      <c r="A156" s="3" t="s">
        <v>86</v>
      </c>
      <c r="B156" s="2" t="s">
        <v>1</v>
      </c>
      <c r="C156" s="4" t="s">
        <v>104</v>
      </c>
      <c r="D156" s="2" t="s">
        <v>27</v>
      </c>
      <c r="E156" s="10" t="s">
        <v>12</v>
      </c>
    </row>
    <row r="157" spans="1:5" hidden="1" thickBot="1" x14ac:dyDescent="0.35">
      <c r="A157" s="3" t="s">
        <v>86</v>
      </c>
      <c r="B157" s="2" t="s">
        <v>49</v>
      </c>
      <c r="C157" s="4" t="s">
        <v>54</v>
      </c>
      <c r="D157" s="2" t="s">
        <v>24</v>
      </c>
      <c r="E157" s="10" t="s">
        <v>12</v>
      </c>
    </row>
    <row r="158" spans="1:5" hidden="1" thickBot="1" x14ac:dyDescent="0.35">
      <c r="A158" s="3" t="s">
        <v>86</v>
      </c>
      <c r="B158" s="2" t="s">
        <v>34</v>
      </c>
      <c r="C158" s="4" t="s">
        <v>2</v>
      </c>
      <c r="D158" s="2" t="s">
        <v>29</v>
      </c>
      <c r="E158" s="10" t="s">
        <v>12</v>
      </c>
    </row>
    <row r="159" spans="1:5" hidden="1" thickBot="1" x14ac:dyDescent="0.35">
      <c r="A159" s="3" t="s">
        <v>86</v>
      </c>
      <c r="B159" s="2" t="s">
        <v>114</v>
      </c>
      <c r="C159" s="4" t="s">
        <v>62</v>
      </c>
      <c r="D159" s="2"/>
      <c r="E159" s="10" t="s">
        <v>12</v>
      </c>
    </row>
    <row r="160" spans="1:5" hidden="1" thickBot="1" x14ac:dyDescent="0.35">
      <c r="A160" s="3" t="s">
        <v>86</v>
      </c>
      <c r="B160" s="2" t="s">
        <v>149</v>
      </c>
      <c r="C160" s="4" t="s">
        <v>23</v>
      </c>
      <c r="D160" s="2"/>
      <c r="E160" s="10" t="s">
        <v>12</v>
      </c>
    </row>
    <row r="161" spans="1:5" hidden="1" thickBot="1" x14ac:dyDescent="0.35">
      <c r="A161" s="3" t="s">
        <v>86</v>
      </c>
      <c r="B161" s="2" t="s">
        <v>5</v>
      </c>
      <c r="C161" s="4" t="s">
        <v>26</v>
      </c>
      <c r="D161" s="2" t="s">
        <v>27</v>
      </c>
      <c r="E161" s="10" t="s">
        <v>65</v>
      </c>
    </row>
    <row r="162" spans="1:5" hidden="1" thickBot="1" x14ac:dyDescent="0.35">
      <c r="A162" s="3" t="s">
        <v>86</v>
      </c>
      <c r="B162" s="2" t="s">
        <v>70</v>
      </c>
      <c r="C162" s="4" t="s">
        <v>54</v>
      </c>
      <c r="D162" s="2" t="s">
        <v>109</v>
      </c>
      <c r="E162" s="10" t="s">
        <v>65</v>
      </c>
    </row>
    <row r="163" spans="1:5" hidden="1" thickBot="1" x14ac:dyDescent="0.35">
      <c r="A163" s="3" t="s">
        <v>86</v>
      </c>
      <c r="B163" s="2" t="s">
        <v>49</v>
      </c>
      <c r="C163" s="4" t="s">
        <v>46</v>
      </c>
      <c r="D163" s="2" t="s">
        <v>135</v>
      </c>
      <c r="E163" s="10" t="s">
        <v>65</v>
      </c>
    </row>
    <row r="164" spans="1:5" hidden="1" thickBot="1" x14ac:dyDescent="0.35">
      <c r="A164" s="3" t="s">
        <v>86</v>
      </c>
      <c r="B164" s="2" t="s">
        <v>91</v>
      </c>
      <c r="C164" s="4" t="s">
        <v>64</v>
      </c>
      <c r="D164" s="2" t="s">
        <v>7</v>
      </c>
      <c r="E164" s="10" t="s">
        <v>65</v>
      </c>
    </row>
    <row r="165" spans="1:5" hidden="1" thickBot="1" x14ac:dyDescent="0.35">
      <c r="A165" s="3" t="s">
        <v>86</v>
      </c>
      <c r="B165" s="2" t="s">
        <v>9</v>
      </c>
      <c r="C165" s="4" t="s">
        <v>2</v>
      </c>
      <c r="D165" s="2" t="s">
        <v>3</v>
      </c>
      <c r="E165" s="10" t="s">
        <v>65</v>
      </c>
    </row>
    <row r="166" spans="1:5" hidden="1" thickBot="1" x14ac:dyDescent="0.35">
      <c r="A166" s="3" t="s">
        <v>86</v>
      </c>
      <c r="B166" s="2" t="s">
        <v>115</v>
      </c>
      <c r="C166" s="4" t="s">
        <v>62</v>
      </c>
      <c r="D166" s="2" t="s">
        <v>116</v>
      </c>
      <c r="E166" s="10" t="s">
        <v>40</v>
      </c>
    </row>
    <row r="167" spans="1:5" hidden="1" thickBot="1" x14ac:dyDescent="0.35">
      <c r="A167" s="3" t="s">
        <v>86</v>
      </c>
      <c r="B167" s="2" t="s">
        <v>94</v>
      </c>
      <c r="C167" s="4" t="s">
        <v>57</v>
      </c>
      <c r="D167" s="2" t="s">
        <v>110</v>
      </c>
      <c r="E167" s="10" t="s">
        <v>40</v>
      </c>
    </row>
    <row r="168" spans="1:5" hidden="1" thickBot="1" x14ac:dyDescent="0.35">
      <c r="A168" s="3" t="s">
        <v>86</v>
      </c>
      <c r="B168" s="2" t="s">
        <v>68</v>
      </c>
      <c r="C168" s="4" t="s">
        <v>13</v>
      </c>
      <c r="D168" s="2" t="s">
        <v>32</v>
      </c>
      <c r="E168" s="10" t="s">
        <v>40</v>
      </c>
    </row>
    <row r="169" spans="1:5" hidden="1" thickBot="1" x14ac:dyDescent="0.35">
      <c r="A169" s="3" t="s">
        <v>86</v>
      </c>
      <c r="B169" s="2" t="s">
        <v>25</v>
      </c>
      <c r="C169" s="4" t="s">
        <v>35</v>
      </c>
      <c r="D169" s="2" t="s">
        <v>100</v>
      </c>
      <c r="E169" s="10" t="s">
        <v>40</v>
      </c>
    </row>
    <row r="170" spans="1:5" hidden="1" thickBot="1" x14ac:dyDescent="0.35">
      <c r="A170" s="3" t="s">
        <v>86</v>
      </c>
      <c r="B170" s="2" t="s">
        <v>28</v>
      </c>
      <c r="C170" s="4" t="s">
        <v>23</v>
      </c>
      <c r="D170" s="2" t="s">
        <v>50</v>
      </c>
      <c r="E170" s="10" t="s">
        <v>40</v>
      </c>
    </row>
    <row r="171" spans="1:5" hidden="1" thickBot="1" x14ac:dyDescent="0.35">
      <c r="A171" s="3" t="s">
        <v>86</v>
      </c>
      <c r="B171" s="2" t="s">
        <v>25</v>
      </c>
      <c r="C171" s="4" t="s">
        <v>2</v>
      </c>
      <c r="D171" s="2" t="s">
        <v>20</v>
      </c>
      <c r="E171" s="10" t="s">
        <v>30</v>
      </c>
    </row>
    <row r="172" spans="1:5" hidden="1" thickBot="1" x14ac:dyDescent="0.35">
      <c r="A172" s="3" t="s">
        <v>86</v>
      </c>
      <c r="B172" s="2" t="s">
        <v>34</v>
      </c>
      <c r="C172" s="4" t="s">
        <v>62</v>
      </c>
      <c r="D172" s="2" t="s">
        <v>100</v>
      </c>
      <c r="E172" s="10" t="s">
        <v>30</v>
      </c>
    </row>
    <row r="173" spans="1:5" hidden="1" thickBot="1" x14ac:dyDescent="0.35">
      <c r="A173" s="3" t="s">
        <v>86</v>
      </c>
      <c r="B173" s="2" t="s">
        <v>91</v>
      </c>
      <c r="C173" s="4" t="s">
        <v>54</v>
      </c>
      <c r="D173" s="2" t="s">
        <v>135</v>
      </c>
      <c r="E173" s="10" t="s">
        <v>30</v>
      </c>
    </row>
    <row r="174" spans="1:5" hidden="1" thickBot="1" x14ac:dyDescent="0.35">
      <c r="A174" s="3" t="s">
        <v>86</v>
      </c>
      <c r="B174" s="2" t="s">
        <v>66</v>
      </c>
      <c r="C174" s="4" t="s">
        <v>52</v>
      </c>
      <c r="D174" s="2" t="s">
        <v>11</v>
      </c>
      <c r="E174" s="10"/>
    </row>
    <row r="175" spans="1:5" hidden="1" thickBot="1" x14ac:dyDescent="0.35">
      <c r="A175" s="3" t="s">
        <v>86</v>
      </c>
      <c r="B175" s="2" t="s">
        <v>91</v>
      </c>
      <c r="C175" s="4" t="s">
        <v>23</v>
      </c>
      <c r="D175" s="2" t="s">
        <v>83</v>
      </c>
      <c r="E175" s="10"/>
    </row>
    <row r="176" spans="1:5" hidden="1" thickBot="1" x14ac:dyDescent="0.35">
      <c r="A176" s="3" t="s">
        <v>86</v>
      </c>
      <c r="B176" s="2" t="s">
        <v>91</v>
      </c>
      <c r="C176" s="4" t="s">
        <v>92</v>
      </c>
      <c r="D176" s="2"/>
      <c r="E176" s="10"/>
    </row>
    <row r="177" spans="1:5" hidden="1" thickBot="1" x14ac:dyDescent="0.35">
      <c r="A177" s="3" t="s">
        <v>86</v>
      </c>
      <c r="B177" s="2" t="s">
        <v>149</v>
      </c>
      <c r="C177" s="4" t="s">
        <v>60</v>
      </c>
      <c r="D177" s="2"/>
      <c r="E177" s="10"/>
    </row>
    <row r="178" spans="1:5" hidden="1" thickBot="1" x14ac:dyDescent="0.35">
      <c r="A178" s="3" t="s">
        <v>86</v>
      </c>
      <c r="B178" s="2" t="s">
        <v>88</v>
      </c>
      <c r="C178" s="4" t="s">
        <v>13</v>
      </c>
      <c r="D178" s="2" t="s">
        <v>39</v>
      </c>
      <c r="E178" s="10" t="s">
        <v>15</v>
      </c>
    </row>
    <row r="179" spans="1:5" hidden="1" thickBot="1" x14ac:dyDescent="0.35">
      <c r="A179" s="3" t="s">
        <v>86</v>
      </c>
      <c r="B179" s="2" t="s">
        <v>66</v>
      </c>
      <c r="C179" s="4" t="s">
        <v>35</v>
      </c>
      <c r="D179" s="2" t="s">
        <v>102</v>
      </c>
      <c r="E179" s="10" t="s">
        <v>15</v>
      </c>
    </row>
    <row r="180" spans="1:5" hidden="1" thickBot="1" x14ac:dyDescent="0.35">
      <c r="A180" s="3" t="s">
        <v>86</v>
      </c>
      <c r="B180" s="2" t="s">
        <v>1</v>
      </c>
      <c r="C180" s="4" t="s">
        <v>64</v>
      </c>
      <c r="D180" s="2" t="s">
        <v>118</v>
      </c>
      <c r="E180" s="10" t="s">
        <v>15</v>
      </c>
    </row>
    <row r="181" spans="1:5" hidden="1" thickBot="1" x14ac:dyDescent="0.35">
      <c r="A181" s="3" t="s">
        <v>86</v>
      </c>
      <c r="B181" s="2" t="s">
        <v>51</v>
      </c>
      <c r="C181" s="4" t="s">
        <v>46</v>
      </c>
      <c r="D181" s="2" t="s">
        <v>24</v>
      </c>
      <c r="E181" s="10" t="s">
        <v>8</v>
      </c>
    </row>
    <row r="182" spans="1:5" hidden="1" thickBot="1" x14ac:dyDescent="0.35">
      <c r="A182" s="3" t="s">
        <v>86</v>
      </c>
      <c r="B182" s="2" t="s">
        <v>9</v>
      </c>
      <c r="C182" s="4" t="s">
        <v>19</v>
      </c>
      <c r="D182" s="2" t="s">
        <v>67</v>
      </c>
      <c r="E182" s="10" t="s">
        <v>8</v>
      </c>
    </row>
    <row r="183" spans="1:5" hidden="1" thickBot="1" x14ac:dyDescent="0.35">
      <c r="A183" s="3" t="s">
        <v>86</v>
      </c>
      <c r="B183" s="2"/>
      <c r="C183" s="4" t="s">
        <v>113</v>
      </c>
      <c r="D183" s="2" t="s">
        <v>36</v>
      </c>
      <c r="E183" s="10" t="s">
        <v>8</v>
      </c>
    </row>
    <row r="184" spans="1:5" hidden="1" thickBot="1" x14ac:dyDescent="0.35">
      <c r="A184" s="3" t="s">
        <v>86</v>
      </c>
      <c r="B184" s="2" t="s">
        <v>87</v>
      </c>
      <c r="C184" s="4" t="s">
        <v>2</v>
      </c>
      <c r="D184" s="2" t="s">
        <v>135</v>
      </c>
      <c r="E184" s="10" t="s">
        <v>8</v>
      </c>
    </row>
    <row r="185" spans="1:5" hidden="1" thickBot="1" x14ac:dyDescent="0.35">
      <c r="A185" s="3" t="s">
        <v>86</v>
      </c>
      <c r="B185" s="2" t="s">
        <v>85</v>
      </c>
      <c r="C185" s="4" t="s">
        <v>64</v>
      </c>
      <c r="D185" s="2" t="s">
        <v>11</v>
      </c>
      <c r="E185" s="10" t="s">
        <v>4</v>
      </c>
    </row>
    <row r="186" spans="1:5" hidden="1" thickBot="1" x14ac:dyDescent="0.35">
      <c r="A186" s="3" t="s">
        <v>86</v>
      </c>
      <c r="B186" s="2" t="s">
        <v>94</v>
      </c>
      <c r="C186" s="4" t="s">
        <v>46</v>
      </c>
      <c r="D186" s="2" t="s">
        <v>20</v>
      </c>
      <c r="E186" s="10" t="s">
        <v>4</v>
      </c>
    </row>
    <row r="187" spans="1:5" hidden="1" thickBot="1" x14ac:dyDescent="0.35">
      <c r="A187" s="3" t="s">
        <v>86</v>
      </c>
      <c r="B187" s="2" t="s">
        <v>149</v>
      </c>
      <c r="C187" s="4" t="s">
        <v>2</v>
      </c>
      <c r="D187" s="2" t="s">
        <v>7</v>
      </c>
      <c r="E187" s="10" t="s">
        <v>4</v>
      </c>
    </row>
    <row r="188" spans="1:5" hidden="1" thickBot="1" x14ac:dyDescent="0.35">
      <c r="A188" s="3" t="s">
        <v>86</v>
      </c>
      <c r="B188" s="2" t="s">
        <v>89</v>
      </c>
      <c r="C188" s="4" t="s">
        <v>23</v>
      </c>
      <c r="D188" s="2" t="s">
        <v>11</v>
      </c>
      <c r="E188" s="10" t="s">
        <v>21</v>
      </c>
    </row>
    <row r="189" spans="1:5" hidden="1" thickBot="1" x14ac:dyDescent="0.35">
      <c r="A189" s="3" t="s">
        <v>86</v>
      </c>
      <c r="B189" s="2" t="s">
        <v>9</v>
      </c>
      <c r="C189" s="4" t="s">
        <v>57</v>
      </c>
      <c r="D189" s="2" t="s">
        <v>100</v>
      </c>
      <c r="E189" s="10" t="s">
        <v>21</v>
      </c>
    </row>
    <row r="190" spans="1:5" hidden="1" thickBot="1" x14ac:dyDescent="0.35">
      <c r="A190" s="3" t="s">
        <v>86</v>
      </c>
      <c r="B190" s="2" t="s">
        <v>70</v>
      </c>
      <c r="C190" s="4" t="s">
        <v>13</v>
      </c>
      <c r="D190" s="2"/>
      <c r="E190" s="10" t="s">
        <v>21</v>
      </c>
    </row>
    <row r="191" spans="1:5" hidden="1" thickBot="1" x14ac:dyDescent="0.35">
      <c r="A191" s="3" t="s">
        <v>86</v>
      </c>
      <c r="B191" s="2" t="s">
        <v>28</v>
      </c>
      <c r="C191" s="4" t="s">
        <v>52</v>
      </c>
      <c r="D191" s="2" t="s">
        <v>7</v>
      </c>
      <c r="E191" s="10" t="s">
        <v>21</v>
      </c>
    </row>
    <row r="192" spans="1:5" hidden="1" thickBot="1" x14ac:dyDescent="0.35">
      <c r="A192" s="3" t="s">
        <v>86</v>
      </c>
      <c r="B192" s="2" t="s">
        <v>31</v>
      </c>
      <c r="C192" s="4" t="s">
        <v>72</v>
      </c>
      <c r="D192" s="2" t="s">
        <v>27</v>
      </c>
      <c r="E192" s="10" t="s">
        <v>80</v>
      </c>
    </row>
    <row r="193" spans="1:5" hidden="1" thickBot="1" x14ac:dyDescent="0.35">
      <c r="A193" s="3" t="s">
        <v>86</v>
      </c>
      <c r="B193" s="2" t="s">
        <v>149</v>
      </c>
      <c r="C193" s="4"/>
      <c r="D193" s="2" t="s">
        <v>11</v>
      </c>
      <c r="E193" s="10"/>
    </row>
    <row r="194" spans="1:5" hidden="1" thickBot="1" x14ac:dyDescent="0.35">
      <c r="A194" s="3" t="s">
        <v>86</v>
      </c>
      <c r="B194" s="2" t="s">
        <v>99</v>
      </c>
      <c r="C194" s="4" t="s">
        <v>113</v>
      </c>
      <c r="D194" s="2" t="s">
        <v>27</v>
      </c>
      <c r="E194" s="10"/>
    </row>
    <row r="195" spans="1:5" hidden="1" thickBot="1" x14ac:dyDescent="0.35">
      <c r="A195" s="3" t="s">
        <v>86</v>
      </c>
      <c r="B195" s="2" t="s">
        <v>88</v>
      </c>
      <c r="C195" s="4" t="s">
        <v>73</v>
      </c>
      <c r="D195" s="2" t="s">
        <v>27</v>
      </c>
      <c r="E195" s="10"/>
    </row>
    <row r="196" spans="1:5" hidden="1" thickBot="1" x14ac:dyDescent="0.35">
      <c r="A196" s="3" t="s">
        <v>86</v>
      </c>
      <c r="B196" s="2" t="s">
        <v>70</v>
      </c>
      <c r="C196" s="4" t="s">
        <v>72</v>
      </c>
      <c r="D196" s="2" t="s">
        <v>116</v>
      </c>
      <c r="E196" s="10"/>
    </row>
    <row r="197" spans="1:5" hidden="1" thickBot="1" x14ac:dyDescent="0.35">
      <c r="A197" s="3" t="s">
        <v>86</v>
      </c>
      <c r="B197" s="2" t="s">
        <v>82</v>
      </c>
      <c r="C197" s="4"/>
      <c r="D197" s="2" t="s">
        <v>14</v>
      </c>
      <c r="E197" s="10"/>
    </row>
    <row r="198" spans="1:5" hidden="1" thickBot="1" x14ac:dyDescent="0.35">
      <c r="A198" s="3" t="s">
        <v>86</v>
      </c>
      <c r="B198" s="2" t="s">
        <v>93</v>
      </c>
      <c r="C198" s="4"/>
      <c r="D198" s="2" t="s">
        <v>39</v>
      </c>
      <c r="E198" s="10"/>
    </row>
    <row r="199" spans="1:5" hidden="1" thickBot="1" x14ac:dyDescent="0.35">
      <c r="A199" s="3" t="s">
        <v>86</v>
      </c>
      <c r="B199" s="2" t="s">
        <v>99</v>
      </c>
      <c r="C199" s="4"/>
      <c r="D199" s="2" t="s">
        <v>24</v>
      </c>
      <c r="E199" s="10"/>
    </row>
    <row r="200" spans="1:5" hidden="1" thickBot="1" x14ac:dyDescent="0.35">
      <c r="A200" s="3" t="s">
        <v>86</v>
      </c>
      <c r="B200" s="2" t="s">
        <v>25</v>
      </c>
      <c r="C200" s="4"/>
      <c r="D200" s="2" t="s">
        <v>20</v>
      </c>
      <c r="E200" s="10"/>
    </row>
    <row r="201" spans="1:5" hidden="1" thickBot="1" x14ac:dyDescent="0.35">
      <c r="A201" s="3" t="s">
        <v>86</v>
      </c>
      <c r="B201" s="2" t="s">
        <v>47</v>
      </c>
      <c r="C201" s="4"/>
      <c r="D201" s="2" t="s">
        <v>67</v>
      </c>
      <c r="E201" s="10"/>
    </row>
    <row r="202" spans="1:5" hidden="1" thickBot="1" x14ac:dyDescent="0.35">
      <c r="A202" s="3" t="s">
        <v>86</v>
      </c>
      <c r="B202" s="2" t="s">
        <v>89</v>
      </c>
      <c r="C202" s="4" t="s">
        <v>79</v>
      </c>
      <c r="D202" s="2" t="s">
        <v>29</v>
      </c>
      <c r="E202" s="10"/>
    </row>
    <row r="203" spans="1:5" hidden="1" thickBot="1" x14ac:dyDescent="0.35">
      <c r="A203" s="3" t="s">
        <v>86</v>
      </c>
      <c r="B203" s="2" t="s">
        <v>31</v>
      </c>
      <c r="C203" s="4" t="s">
        <v>121</v>
      </c>
      <c r="D203" s="2" t="s">
        <v>123</v>
      </c>
      <c r="E203" s="10"/>
    </row>
    <row r="204" spans="1:5" hidden="1" thickBot="1" x14ac:dyDescent="0.35">
      <c r="A204" s="3" t="s">
        <v>86</v>
      </c>
      <c r="B204" s="2" t="s">
        <v>91</v>
      </c>
      <c r="C204" s="4" t="s">
        <v>79</v>
      </c>
      <c r="D204" s="2" t="s">
        <v>36</v>
      </c>
      <c r="E204" s="10"/>
    </row>
    <row r="205" spans="1:5" hidden="1" thickBot="1" x14ac:dyDescent="0.35">
      <c r="A205" s="3" t="s">
        <v>86</v>
      </c>
      <c r="B205" s="2" t="s">
        <v>91</v>
      </c>
      <c r="C205" s="4"/>
      <c r="D205" s="2" t="s">
        <v>36</v>
      </c>
      <c r="E205" s="10"/>
    </row>
    <row r="206" spans="1:5" hidden="1" thickBot="1" x14ac:dyDescent="0.35">
      <c r="A206" s="3" t="s">
        <v>86</v>
      </c>
      <c r="B206" s="2" t="s">
        <v>28</v>
      </c>
      <c r="C206" s="4" t="s">
        <v>121</v>
      </c>
      <c r="D206" s="2" t="s">
        <v>110</v>
      </c>
      <c r="E206" s="10"/>
    </row>
    <row r="207" spans="1:5" hidden="1" thickBot="1" x14ac:dyDescent="0.35">
      <c r="A207" s="3" t="s">
        <v>86</v>
      </c>
      <c r="B207" s="2" t="s">
        <v>68</v>
      </c>
      <c r="C207" s="4" t="s">
        <v>72</v>
      </c>
      <c r="D207" s="2" t="s">
        <v>32</v>
      </c>
      <c r="E207" s="10"/>
    </row>
    <row r="208" spans="1:5" hidden="1" thickBot="1" x14ac:dyDescent="0.35">
      <c r="A208" s="3" t="s">
        <v>86</v>
      </c>
      <c r="B208" s="2" t="s">
        <v>41</v>
      </c>
      <c r="C208" s="4" t="s">
        <v>79</v>
      </c>
      <c r="D208" s="2" t="s">
        <v>32</v>
      </c>
      <c r="E208" s="10"/>
    </row>
    <row r="209" spans="1:5" hidden="1" thickBot="1" x14ac:dyDescent="0.35">
      <c r="A209" s="3" t="s">
        <v>86</v>
      </c>
      <c r="B209" s="2" t="s">
        <v>66</v>
      </c>
      <c r="C209" s="4" t="s">
        <v>73</v>
      </c>
      <c r="D209" s="2" t="s">
        <v>119</v>
      </c>
      <c r="E209" s="10"/>
    </row>
    <row r="210" spans="1:5" hidden="1" thickBot="1" x14ac:dyDescent="0.35">
      <c r="A210" s="3" t="s">
        <v>86</v>
      </c>
      <c r="B210" s="2" t="s">
        <v>66</v>
      </c>
      <c r="C210" s="4"/>
      <c r="D210" s="2" t="s">
        <v>119</v>
      </c>
      <c r="E210" s="10"/>
    </row>
    <row r="211" spans="1:5" hidden="1" thickBot="1" x14ac:dyDescent="0.35">
      <c r="A211" s="3" t="s">
        <v>86</v>
      </c>
      <c r="B211" s="2" t="s">
        <v>51</v>
      </c>
      <c r="C211" s="4" t="s">
        <v>120</v>
      </c>
      <c r="D211" s="2" t="s">
        <v>43</v>
      </c>
      <c r="E211" s="10"/>
    </row>
    <row r="212" spans="1:5" hidden="1" thickBot="1" x14ac:dyDescent="0.35">
      <c r="A212" s="3" t="s">
        <v>86</v>
      </c>
      <c r="B212" s="2" t="s">
        <v>9</v>
      </c>
      <c r="C212" s="4" t="s">
        <v>120</v>
      </c>
      <c r="D212" s="2" t="s">
        <v>53</v>
      </c>
      <c r="E212" s="10"/>
    </row>
    <row r="213" spans="1:5" hidden="1" thickBot="1" x14ac:dyDescent="0.35">
      <c r="A213" s="3" t="s">
        <v>86</v>
      </c>
      <c r="B213" s="2" t="s">
        <v>78</v>
      </c>
      <c r="C213" s="4" t="s">
        <v>81</v>
      </c>
      <c r="D213" s="2" t="s">
        <v>53</v>
      </c>
      <c r="E213" s="10"/>
    </row>
    <row r="214" spans="1:5" hidden="1" thickBot="1" x14ac:dyDescent="0.35">
      <c r="A214" s="3" t="s">
        <v>86</v>
      </c>
      <c r="B214" s="2"/>
      <c r="C214" s="4"/>
      <c r="D214" s="2" t="s">
        <v>124</v>
      </c>
      <c r="E214" s="10"/>
    </row>
    <row r="215" spans="1:5" hidden="1" thickBot="1" x14ac:dyDescent="0.35">
      <c r="A215" s="3" t="s">
        <v>86</v>
      </c>
      <c r="B215" s="2" t="s">
        <v>49</v>
      </c>
      <c r="C215" s="4" t="s">
        <v>72</v>
      </c>
      <c r="D215" s="2"/>
      <c r="E215" s="10"/>
    </row>
    <row r="216" spans="1:5" hidden="1" thickBot="1" x14ac:dyDescent="0.35">
      <c r="A216" s="3" t="s">
        <v>86</v>
      </c>
      <c r="B216" s="2" t="s">
        <v>1</v>
      </c>
      <c r="C216" s="4" t="s">
        <v>120</v>
      </c>
      <c r="D216" s="2"/>
      <c r="E216" s="10"/>
    </row>
    <row r="217" spans="1:5" hidden="1" thickBot="1" x14ac:dyDescent="0.35">
      <c r="A217" s="3" t="s">
        <v>86</v>
      </c>
      <c r="B217" s="2" t="s">
        <v>78</v>
      </c>
      <c r="C217" s="4" t="s">
        <v>120</v>
      </c>
      <c r="D217" s="2"/>
      <c r="E217" s="10"/>
    </row>
    <row r="218" spans="1:5" hidden="1" thickBot="1" x14ac:dyDescent="0.35">
      <c r="A218" s="3" t="s">
        <v>86</v>
      </c>
      <c r="B218" s="2" t="s">
        <v>114</v>
      </c>
      <c r="C218" s="4"/>
      <c r="D218" s="2"/>
      <c r="E218" s="10"/>
    </row>
    <row r="219" spans="1:5" hidden="1" thickBot="1" x14ac:dyDescent="0.35">
      <c r="A219" s="3" t="s">
        <v>86</v>
      </c>
      <c r="B219" s="2" t="s">
        <v>94</v>
      </c>
      <c r="C219" s="4"/>
      <c r="D219" s="2" t="s">
        <v>76</v>
      </c>
      <c r="E219" s="10"/>
    </row>
    <row r="220" spans="1:5" hidden="1" thickBot="1" x14ac:dyDescent="0.35">
      <c r="A220" s="3" t="s">
        <v>86</v>
      </c>
      <c r="B220" s="2" t="s">
        <v>49</v>
      </c>
      <c r="C220" s="4"/>
      <c r="D220" s="2"/>
      <c r="E220" s="10"/>
    </row>
    <row r="221" spans="1:5" hidden="1" thickBot="1" x14ac:dyDescent="0.35">
      <c r="A221" s="3" t="s">
        <v>86</v>
      </c>
      <c r="B221" s="2" t="s">
        <v>87</v>
      </c>
      <c r="C221" s="4" t="s">
        <v>121</v>
      </c>
      <c r="D221" s="2" t="s">
        <v>122</v>
      </c>
      <c r="E221" s="10"/>
    </row>
    <row r="222" spans="1:5" hidden="1" thickBot="1" x14ac:dyDescent="0.35">
      <c r="A222" s="3" t="s">
        <v>86</v>
      </c>
      <c r="B222" s="2"/>
      <c r="C222" s="4"/>
      <c r="D222" s="2" t="s">
        <v>135</v>
      </c>
      <c r="E222" s="10"/>
    </row>
    <row r="223" spans="1:5" hidden="1" thickBot="1" x14ac:dyDescent="0.35">
      <c r="A223" s="3" t="s">
        <v>86</v>
      </c>
      <c r="B223" s="2" t="s">
        <v>22</v>
      </c>
      <c r="C223" s="4" t="s">
        <v>121</v>
      </c>
      <c r="D223" s="2" t="s">
        <v>7</v>
      </c>
      <c r="E223" s="10"/>
    </row>
    <row r="224" spans="1:5" hidden="1" thickBot="1" x14ac:dyDescent="0.35">
      <c r="A224" s="3" t="s">
        <v>86</v>
      </c>
      <c r="B224" s="2" t="s">
        <v>9</v>
      </c>
      <c r="C224" s="4" t="s">
        <v>81</v>
      </c>
      <c r="D224" s="2" t="s">
        <v>7</v>
      </c>
      <c r="E224" s="10"/>
    </row>
    <row r="225" spans="1:5" hidden="1" thickBot="1" x14ac:dyDescent="0.35">
      <c r="A225" s="3" t="s">
        <v>86</v>
      </c>
      <c r="B225" s="2" t="s">
        <v>5</v>
      </c>
      <c r="C225" s="4" t="s">
        <v>120</v>
      </c>
      <c r="D225" s="2" t="s">
        <v>50</v>
      </c>
      <c r="E225" s="10"/>
    </row>
    <row r="226" spans="1:5" hidden="1" thickBot="1" x14ac:dyDescent="0.35">
      <c r="A226" s="3" t="s">
        <v>86</v>
      </c>
      <c r="B226" s="2" t="s">
        <v>51</v>
      </c>
      <c r="C226" s="4" t="s">
        <v>81</v>
      </c>
      <c r="D226" s="2" t="s">
        <v>50</v>
      </c>
      <c r="E226" s="10"/>
    </row>
    <row r="227" spans="1:5" hidden="1" thickBot="1" x14ac:dyDescent="0.35">
      <c r="A227" s="3" t="s">
        <v>86</v>
      </c>
      <c r="B227" s="2" t="s">
        <v>51</v>
      </c>
      <c r="C227" s="4"/>
      <c r="D227" s="2" t="s">
        <v>50</v>
      </c>
      <c r="E227" s="10"/>
    </row>
    <row r="228" spans="1:5" hidden="1" thickBot="1" x14ac:dyDescent="0.35">
      <c r="A228" s="3" t="s">
        <v>86</v>
      </c>
      <c r="B228" s="2" t="s">
        <v>149</v>
      </c>
      <c r="C228" s="4" t="s">
        <v>120</v>
      </c>
      <c r="D228" s="2" t="s">
        <v>3</v>
      </c>
      <c r="E228" s="10"/>
    </row>
    <row r="229" spans="1:5" hidden="1" thickBot="1" x14ac:dyDescent="0.35">
      <c r="A229" s="3" t="s">
        <v>86</v>
      </c>
      <c r="B229" s="2" t="s">
        <v>94</v>
      </c>
      <c r="C229" s="4"/>
      <c r="D229" s="2"/>
      <c r="E229" s="10"/>
    </row>
    <row r="230" spans="1:5" hidden="1" thickBot="1" x14ac:dyDescent="0.35">
      <c r="A230" s="3" t="s">
        <v>86</v>
      </c>
      <c r="B230" s="2" t="s">
        <v>38</v>
      </c>
      <c r="C230" s="4"/>
      <c r="D230" s="2"/>
      <c r="E230" s="10"/>
    </row>
    <row r="231" spans="1:5" hidden="1" thickBot="1" x14ac:dyDescent="0.35">
      <c r="A231" s="3" t="s">
        <v>86</v>
      </c>
      <c r="B231" s="2" t="s">
        <v>125</v>
      </c>
      <c r="C231" s="4"/>
      <c r="D231" s="2"/>
      <c r="E231" s="10"/>
    </row>
    <row r="232" spans="1:5" hidden="1" thickBot="1" x14ac:dyDescent="0.35">
      <c r="A232" s="3" t="s">
        <v>86</v>
      </c>
      <c r="B232" s="2" t="s">
        <v>88</v>
      </c>
      <c r="C232" s="4"/>
      <c r="D232" s="2"/>
      <c r="E232" s="10"/>
    </row>
    <row r="233" spans="1:5" hidden="1" thickBot="1" x14ac:dyDescent="0.35">
      <c r="A233" s="3" t="s">
        <v>86</v>
      </c>
      <c r="B233" s="2" t="s">
        <v>47</v>
      </c>
      <c r="C233" s="4"/>
      <c r="D233" s="2"/>
      <c r="E233" s="10"/>
    </row>
    <row r="234" spans="1:5" hidden="1" thickBot="1" x14ac:dyDescent="0.35">
      <c r="A234" s="3" t="s">
        <v>86</v>
      </c>
      <c r="B234" s="2" t="s">
        <v>45</v>
      </c>
      <c r="C234" s="4"/>
      <c r="D234" s="2"/>
      <c r="E234" s="10"/>
    </row>
    <row r="235" spans="1:5" hidden="1" thickBot="1" x14ac:dyDescent="0.35">
      <c r="A235" s="3" t="s">
        <v>86</v>
      </c>
      <c r="B235" s="2" t="s">
        <v>87</v>
      </c>
      <c r="C235" s="4"/>
      <c r="D235" s="2"/>
      <c r="E235" s="10"/>
    </row>
    <row r="236" spans="1:5" hidden="1" thickBot="1" x14ac:dyDescent="0.35">
      <c r="A236" s="3" t="s">
        <v>86</v>
      </c>
      <c r="B236" s="2" t="s">
        <v>9</v>
      </c>
      <c r="C236" s="4"/>
      <c r="D236" s="2"/>
      <c r="E236" s="10"/>
    </row>
    <row r="237" spans="1:5" hidden="1" thickBot="1" x14ac:dyDescent="0.35">
      <c r="A237" s="3" t="s">
        <v>86</v>
      </c>
      <c r="B237" s="2" t="s">
        <v>89</v>
      </c>
      <c r="C237" s="4"/>
      <c r="D237" s="2"/>
      <c r="E237" s="10"/>
    </row>
    <row r="238" spans="1:5" hidden="1" thickBot="1" x14ac:dyDescent="0.35">
      <c r="A238" s="3" t="s">
        <v>86</v>
      </c>
      <c r="B238" s="2" t="s">
        <v>149</v>
      </c>
      <c r="C238" s="4"/>
      <c r="D238" s="2"/>
      <c r="E238" s="10"/>
    </row>
    <row r="239" spans="1:5" hidden="1" thickBot="1" x14ac:dyDescent="0.35">
      <c r="A239" s="3" t="s">
        <v>86</v>
      </c>
      <c r="B239" s="2" t="s">
        <v>70</v>
      </c>
      <c r="C239" s="4"/>
      <c r="D239" s="2"/>
      <c r="E239" s="10"/>
    </row>
    <row r="240" spans="1:5" hidden="1" thickBot="1" x14ac:dyDescent="0.35">
      <c r="A240" s="3" t="s">
        <v>126</v>
      </c>
      <c r="B240" s="2" t="s">
        <v>5</v>
      </c>
      <c r="C240" s="4" t="s">
        <v>34</v>
      </c>
      <c r="D240" s="2" t="s">
        <v>116</v>
      </c>
      <c r="E240" s="10" t="s">
        <v>44</v>
      </c>
    </row>
    <row r="241" spans="1:5" hidden="1" thickBot="1" x14ac:dyDescent="0.35">
      <c r="A241" s="3" t="s">
        <v>126</v>
      </c>
      <c r="B241" s="2" t="s">
        <v>51</v>
      </c>
      <c r="C241" s="4" t="s">
        <v>5</v>
      </c>
      <c r="D241" s="2" t="s">
        <v>76</v>
      </c>
      <c r="E241" s="10" t="s">
        <v>44</v>
      </c>
    </row>
    <row r="242" spans="1:5" hidden="1" thickBot="1" x14ac:dyDescent="0.35">
      <c r="A242" s="3" t="s">
        <v>126</v>
      </c>
      <c r="B242" s="2" t="s">
        <v>41</v>
      </c>
      <c r="C242" s="4" t="s">
        <v>68</v>
      </c>
      <c r="D242" s="2" t="s">
        <v>135</v>
      </c>
      <c r="E242" s="10" t="s">
        <v>44</v>
      </c>
    </row>
    <row r="243" spans="1:5" hidden="1" thickBot="1" x14ac:dyDescent="0.35">
      <c r="A243" s="3" t="s">
        <v>126</v>
      </c>
      <c r="B243" s="2" t="s">
        <v>88</v>
      </c>
      <c r="C243" s="4" t="s">
        <v>41</v>
      </c>
      <c r="D243" s="2"/>
      <c r="E243" s="10" t="s">
        <v>44</v>
      </c>
    </row>
    <row r="244" spans="1:5" hidden="1" thickBot="1" x14ac:dyDescent="0.35">
      <c r="A244" s="3" t="s">
        <v>126</v>
      </c>
      <c r="B244" s="2"/>
      <c r="C244" s="4"/>
      <c r="D244" s="2"/>
      <c r="E244" s="10" t="s">
        <v>63</v>
      </c>
    </row>
    <row r="245" spans="1:5" hidden="1" thickBot="1" x14ac:dyDescent="0.35">
      <c r="A245" s="3" t="s">
        <v>126</v>
      </c>
      <c r="B245" s="2" t="s">
        <v>87</v>
      </c>
      <c r="C245" s="4" t="s">
        <v>91</v>
      </c>
      <c r="D245" s="2" t="s">
        <v>32</v>
      </c>
      <c r="E245" s="10" t="s">
        <v>106</v>
      </c>
    </row>
    <row r="246" spans="1:5" hidden="1" thickBot="1" x14ac:dyDescent="0.35">
      <c r="A246" s="3" t="s">
        <v>126</v>
      </c>
      <c r="B246" s="2" t="s">
        <v>51</v>
      </c>
      <c r="C246" s="4" t="s">
        <v>9</v>
      </c>
      <c r="D246" s="2" t="s">
        <v>124</v>
      </c>
      <c r="E246" s="10" t="s">
        <v>17</v>
      </c>
    </row>
    <row r="247" spans="1:5" hidden="1" thickBot="1" x14ac:dyDescent="0.35">
      <c r="A247" s="3" t="s">
        <v>126</v>
      </c>
      <c r="B247" s="2" t="s">
        <v>49</v>
      </c>
      <c r="C247" s="4" t="s">
        <v>9</v>
      </c>
      <c r="D247" s="2" t="s">
        <v>24</v>
      </c>
      <c r="E247" s="10" t="s">
        <v>103</v>
      </c>
    </row>
    <row r="248" spans="1:5" hidden="1" thickBot="1" x14ac:dyDescent="0.35">
      <c r="A248" s="3" t="s">
        <v>126</v>
      </c>
      <c r="B248" s="2" t="s">
        <v>1</v>
      </c>
      <c r="C248" s="4" t="s">
        <v>107</v>
      </c>
      <c r="D248" s="2"/>
      <c r="E248" s="10" t="s">
        <v>95</v>
      </c>
    </row>
    <row r="249" spans="1:5" hidden="1" thickBot="1" x14ac:dyDescent="0.35">
      <c r="A249" s="3" t="s">
        <v>126</v>
      </c>
      <c r="B249" s="2" t="s">
        <v>34</v>
      </c>
      <c r="C249" s="4"/>
      <c r="D249" s="2" t="s">
        <v>67</v>
      </c>
      <c r="E249" s="10" t="s">
        <v>108</v>
      </c>
    </row>
    <row r="250" spans="1:5" hidden="1" thickBot="1" x14ac:dyDescent="0.35">
      <c r="A250" s="3" t="s">
        <v>126</v>
      </c>
      <c r="B250" s="2" t="s">
        <v>18</v>
      </c>
      <c r="C250" s="4" t="s">
        <v>66</v>
      </c>
      <c r="D250" s="2" t="s">
        <v>11</v>
      </c>
      <c r="E250" s="10" t="s">
        <v>74</v>
      </c>
    </row>
    <row r="251" spans="1:5" hidden="1" thickBot="1" x14ac:dyDescent="0.35">
      <c r="A251" s="3" t="s">
        <v>126</v>
      </c>
      <c r="B251" s="2" t="s">
        <v>25</v>
      </c>
      <c r="C251" s="4" t="s">
        <v>16</v>
      </c>
      <c r="D251" s="2" t="s">
        <v>36</v>
      </c>
      <c r="E251" s="10" t="s">
        <v>37</v>
      </c>
    </row>
    <row r="252" spans="1:5" hidden="1" thickBot="1" x14ac:dyDescent="0.35">
      <c r="A252" s="3" t="s">
        <v>126</v>
      </c>
      <c r="B252" s="2" t="s">
        <v>127</v>
      </c>
      <c r="C252" s="4" t="s">
        <v>49</v>
      </c>
      <c r="D252" s="2" t="s">
        <v>3</v>
      </c>
      <c r="E252" s="10" t="s">
        <v>37</v>
      </c>
    </row>
    <row r="253" spans="1:5" hidden="1" thickBot="1" x14ac:dyDescent="0.35">
      <c r="A253" s="3" t="s">
        <v>126</v>
      </c>
      <c r="B253" s="2" t="s">
        <v>34</v>
      </c>
      <c r="C253" s="4" t="s">
        <v>51</v>
      </c>
      <c r="D253" s="2"/>
      <c r="E253" s="10" t="s">
        <v>37</v>
      </c>
    </row>
    <row r="254" spans="1:5" hidden="1" thickBot="1" x14ac:dyDescent="0.35">
      <c r="A254" s="3" t="s">
        <v>126</v>
      </c>
      <c r="B254" s="2" t="s">
        <v>49</v>
      </c>
      <c r="C254" s="4" t="s">
        <v>51</v>
      </c>
      <c r="D254" s="2" t="s">
        <v>29</v>
      </c>
      <c r="E254" s="10" t="s">
        <v>61</v>
      </c>
    </row>
    <row r="255" spans="1:5" hidden="1" thickBot="1" x14ac:dyDescent="0.35">
      <c r="A255" s="3" t="s">
        <v>126</v>
      </c>
      <c r="B255" s="2" t="s">
        <v>28</v>
      </c>
      <c r="C255" s="4"/>
      <c r="D255" s="2" t="s">
        <v>36</v>
      </c>
      <c r="E255" s="10" t="s">
        <v>112</v>
      </c>
    </row>
    <row r="256" spans="1:5" hidden="1" thickBot="1" x14ac:dyDescent="0.35">
      <c r="A256" s="3" t="s">
        <v>126</v>
      </c>
      <c r="B256" s="2" t="s">
        <v>88</v>
      </c>
      <c r="C256" s="4" t="s">
        <v>28</v>
      </c>
      <c r="D256" s="2" t="s">
        <v>105</v>
      </c>
      <c r="E256" s="10" t="s">
        <v>56</v>
      </c>
    </row>
    <row r="257" spans="1:5" hidden="1" thickBot="1" x14ac:dyDescent="0.35">
      <c r="A257" s="3" t="s">
        <v>126</v>
      </c>
      <c r="B257" s="2" t="s">
        <v>59</v>
      </c>
      <c r="C257" s="4" t="s">
        <v>127</v>
      </c>
      <c r="D257" s="2" t="s">
        <v>29</v>
      </c>
      <c r="E257" s="10" t="s">
        <v>55</v>
      </c>
    </row>
    <row r="258" spans="1:5" hidden="1" thickBot="1" x14ac:dyDescent="0.35">
      <c r="A258" s="3" t="s">
        <v>126</v>
      </c>
      <c r="B258" s="2"/>
      <c r="C258" s="4"/>
      <c r="D258" s="2"/>
      <c r="E258" s="10" t="s">
        <v>55</v>
      </c>
    </row>
    <row r="259" spans="1:5" hidden="1" thickBot="1" x14ac:dyDescent="0.35">
      <c r="A259" s="3" t="s">
        <v>126</v>
      </c>
      <c r="B259" s="2" t="s">
        <v>107</v>
      </c>
      <c r="C259" s="4" t="s">
        <v>28</v>
      </c>
      <c r="D259" s="2" t="s">
        <v>110</v>
      </c>
      <c r="E259" s="10" t="s">
        <v>58</v>
      </c>
    </row>
    <row r="260" spans="1:5" hidden="1" thickBot="1" x14ac:dyDescent="0.35">
      <c r="A260" s="3" t="s">
        <v>126</v>
      </c>
      <c r="B260" s="2"/>
      <c r="C260" s="4"/>
      <c r="D260" s="2"/>
      <c r="E260" s="10" t="s">
        <v>58</v>
      </c>
    </row>
    <row r="261" spans="1:5" hidden="1" thickBot="1" x14ac:dyDescent="0.35">
      <c r="A261" s="3" t="s">
        <v>126</v>
      </c>
      <c r="B261" s="2" t="s">
        <v>66</v>
      </c>
      <c r="C261" s="4" t="s">
        <v>68</v>
      </c>
      <c r="D261" s="2" t="s">
        <v>11</v>
      </c>
      <c r="E261" s="10"/>
    </row>
    <row r="262" spans="1:5" hidden="1" thickBot="1" x14ac:dyDescent="0.35">
      <c r="A262" s="3" t="s">
        <v>126</v>
      </c>
      <c r="B262" s="2" t="s">
        <v>49</v>
      </c>
      <c r="C262" s="4"/>
      <c r="D262" s="2"/>
      <c r="E262" s="10"/>
    </row>
    <row r="263" spans="1:5" hidden="1" thickBot="1" x14ac:dyDescent="0.35">
      <c r="A263" s="3" t="s">
        <v>126</v>
      </c>
      <c r="B263" s="2"/>
      <c r="C263" s="4"/>
      <c r="D263" s="2"/>
      <c r="E263" s="10"/>
    </row>
    <row r="264" spans="1:5" hidden="1" thickBot="1" x14ac:dyDescent="0.35">
      <c r="A264" s="3" t="s">
        <v>126</v>
      </c>
      <c r="B264" s="2" t="s">
        <v>45</v>
      </c>
      <c r="C264" s="4" t="s">
        <v>25</v>
      </c>
      <c r="D264" s="2" t="s">
        <v>100</v>
      </c>
      <c r="E264" s="10" t="s">
        <v>101</v>
      </c>
    </row>
    <row r="265" spans="1:5" hidden="1" thickBot="1" x14ac:dyDescent="0.35">
      <c r="A265" s="3" t="s">
        <v>126</v>
      </c>
      <c r="B265" s="2" t="s">
        <v>31</v>
      </c>
      <c r="C265" s="4" t="s">
        <v>45</v>
      </c>
      <c r="D265" s="2" t="s">
        <v>3</v>
      </c>
      <c r="E265" s="10" t="s">
        <v>101</v>
      </c>
    </row>
    <row r="266" spans="1:5" hidden="1" thickBot="1" x14ac:dyDescent="0.35">
      <c r="A266" s="3" t="s">
        <v>126</v>
      </c>
      <c r="B266" s="2"/>
      <c r="C266" s="4"/>
      <c r="D266" s="2"/>
      <c r="E266" s="10" t="s">
        <v>101</v>
      </c>
    </row>
    <row r="267" spans="1:5" hidden="1" thickBot="1" x14ac:dyDescent="0.35">
      <c r="A267" s="3" t="s">
        <v>126</v>
      </c>
      <c r="B267" s="2" t="s">
        <v>78</v>
      </c>
      <c r="C267" s="4" t="s">
        <v>88</v>
      </c>
      <c r="D267" s="2" t="s">
        <v>11</v>
      </c>
      <c r="E267" s="10" t="s">
        <v>33</v>
      </c>
    </row>
    <row r="268" spans="1:5" hidden="1" thickBot="1" x14ac:dyDescent="0.35">
      <c r="A268" s="3" t="s">
        <v>126</v>
      </c>
      <c r="B268" s="2" t="s">
        <v>107</v>
      </c>
      <c r="C268" s="4" t="s">
        <v>70</v>
      </c>
      <c r="D268" s="2"/>
      <c r="E268" s="10" t="s">
        <v>33</v>
      </c>
    </row>
    <row r="269" spans="1:5" hidden="1" thickBot="1" x14ac:dyDescent="0.35">
      <c r="A269" s="3" t="s">
        <v>126</v>
      </c>
      <c r="B269" s="2" t="s">
        <v>59</v>
      </c>
      <c r="C269" s="4" t="s">
        <v>88</v>
      </c>
      <c r="D269" s="2" t="s">
        <v>27</v>
      </c>
      <c r="E269" s="10" t="s">
        <v>12</v>
      </c>
    </row>
    <row r="270" spans="1:5" hidden="1" thickBot="1" x14ac:dyDescent="0.35">
      <c r="A270" s="3" t="s">
        <v>126</v>
      </c>
      <c r="B270" s="2" t="s">
        <v>70</v>
      </c>
      <c r="C270" s="4" t="s">
        <v>49</v>
      </c>
      <c r="D270" s="2" t="s">
        <v>53</v>
      </c>
      <c r="E270" s="10" t="s">
        <v>12</v>
      </c>
    </row>
    <row r="271" spans="1:5" hidden="1" thickBot="1" x14ac:dyDescent="0.35">
      <c r="A271" s="3" t="s">
        <v>126</v>
      </c>
      <c r="B271" s="2"/>
      <c r="C271" s="4"/>
      <c r="D271" s="2"/>
      <c r="E271" s="10" t="s">
        <v>12</v>
      </c>
    </row>
    <row r="272" spans="1:5" hidden="1" thickBot="1" x14ac:dyDescent="0.35">
      <c r="A272" s="3" t="s">
        <v>126</v>
      </c>
      <c r="B272" s="2" t="s">
        <v>51</v>
      </c>
      <c r="C272" s="4" t="s">
        <v>51</v>
      </c>
      <c r="D272" s="2" t="s">
        <v>32</v>
      </c>
      <c r="E272" s="10" t="s">
        <v>65</v>
      </c>
    </row>
    <row r="273" spans="1:5" hidden="1" thickBot="1" x14ac:dyDescent="0.35">
      <c r="A273" s="3" t="s">
        <v>126</v>
      </c>
      <c r="B273" s="2" t="s">
        <v>68</v>
      </c>
      <c r="C273" s="4" t="s">
        <v>18</v>
      </c>
      <c r="D273" s="2" t="s">
        <v>117</v>
      </c>
      <c r="E273" s="10" t="s">
        <v>65</v>
      </c>
    </row>
    <row r="274" spans="1:5" hidden="1" thickBot="1" x14ac:dyDescent="0.35">
      <c r="A274" s="3" t="s">
        <v>126</v>
      </c>
      <c r="B274" s="2" t="s">
        <v>68</v>
      </c>
      <c r="C274" s="4" t="s">
        <v>1</v>
      </c>
      <c r="D274" s="2"/>
      <c r="E274" s="10" t="s">
        <v>65</v>
      </c>
    </row>
    <row r="275" spans="1:5" hidden="1" thickBot="1" x14ac:dyDescent="0.35">
      <c r="A275" s="3" t="s">
        <v>126</v>
      </c>
      <c r="B275" s="2"/>
      <c r="C275" s="4"/>
      <c r="D275" s="2"/>
      <c r="E275" s="10" t="s">
        <v>65</v>
      </c>
    </row>
    <row r="276" spans="1:5" hidden="1" thickBot="1" x14ac:dyDescent="0.35">
      <c r="A276" s="3" t="s">
        <v>126</v>
      </c>
      <c r="B276" s="2"/>
      <c r="C276" s="4" t="s">
        <v>49</v>
      </c>
      <c r="D276" s="2" t="s">
        <v>96</v>
      </c>
      <c r="E276" s="10" t="s">
        <v>40</v>
      </c>
    </row>
    <row r="277" spans="1:5" hidden="1" thickBot="1" x14ac:dyDescent="0.35">
      <c r="A277" s="3" t="s">
        <v>126</v>
      </c>
      <c r="B277" s="2" t="s">
        <v>28</v>
      </c>
      <c r="C277" s="4" t="s">
        <v>78</v>
      </c>
      <c r="D277" s="2" t="s">
        <v>50</v>
      </c>
      <c r="E277" s="10" t="s">
        <v>40</v>
      </c>
    </row>
    <row r="278" spans="1:5" hidden="1" thickBot="1" x14ac:dyDescent="0.35">
      <c r="A278" s="3" t="s">
        <v>126</v>
      </c>
      <c r="B278" s="2" t="s">
        <v>51</v>
      </c>
      <c r="C278" s="4" t="s">
        <v>34</v>
      </c>
      <c r="D278" s="2" t="s">
        <v>3</v>
      </c>
      <c r="E278" s="10" t="s">
        <v>40</v>
      </c>
    </row>
    <row r="279" spans="1:5" hidden="1" thickBot="1" x14ac:dyDescent="0.35">
      <c r="A279" s="3" t="s">
        <v>126</v>
      </c>
      <c r="B279" s="2"/>
      <c r="C279" s="4"/>
      <c r="D279" s="2"/>
      <c r="E279" s="10" t="s">
        <v>40</v>
      </c>
    </row>
    <row r="280" spans="1:5" hidden="1" thickBot="1" x14ac:dyDescent="0.35">
      <c r="A280" s="3" t="s">
        <v>126</v>
      </c>
      <c r="B280" s="2" t="s">
        <v>89</v>
      </c>
      <c r="C280" s="4" t="s">
        <v>31</v>
      </c>
      <c r="D280" s="2"/>
      <c r="E280" s="10" t="s">
        <v>30</v>
      </c>
    </row>
    <row r="281" spans="1:5" hidden="1" thickBot="1" x14ac:dyDescent="0.35">
      <c r="A281" s="3" t="s">
        <v>126</v>
      </c>
      <c r="B281" s="2" t="s">
        <v>51</v>
      </c>
      <c r="C281" s="4" t="s">
        <v>88</v>
      </c>
      <c r="D281" s="2" t="s">
        <v>3</v>
      </c>
      <c r="E281" s="10" t="s">
        <v>30</v>
      </c>
    </row>
    <row r="282" spans="1:5" hidden="1" thickBot="1" x14ac:dyDescent="0.35">
      <c r="A282" s="3" t="s">
        <v>126</v>
      </c>
      <c r="B282" s="2" t="s">
        <v>149</v>
      </c>
      <c r="C282" s="5" t="s">
        <v>51</v>
      </c>
      <c r="D282" s="2"/>
      <c r="E282" s="10" t="s">
        <v>30</v>
      </c>
    </row>
    <row r="283" spans="1:5" hidden="1" thickBot="1" x14ac:dyDescent="0.35">
      <c r="A283" s="3" t="s">
        <v>126</v>
      </c>
      <c r="B283" s="2"/>
      <c r="C283" s="5"/>
      <c r="D283" s="2"/>
      <c r="E283" s="10" t="s">
        <v>30</v>
      </c>
    </row>
    <row r="284" spans="1:5" hidden="1" thickBot="1" x14ac:dyDescent="0.35">
      <c r="A284" s="3" t="s">
        <v>126</v>
      </c>
      <c r="B284" s="2" t="s">
        <v>149</v>
      </c>
      <c r="C284" s="5" t="s">
        <v>89</v>
      </c>
      <c r="D284" s="2" t="s">
        <v>27</v>
      </c>
      <c r="E284" s="10"/>
    </row>
    <row r="285" spans="1:5" hidden="1" thickBot="1" x14ac:dyDescent="0.35">
      <c r="A285" s="3" t="s">
        <v>126</v>
      </c>
      <c r="B285" s="2" t="s">
        <v>16</v>
      </c>
      <c r="C285" s="5" t="s">
        <v>59</v>
      </c>
      <c r="D285" s="2" t="s">
        <v>3</v>
      </c>
      <c r="E285" s="10"/>
    </row>
    <row r="286" spans="1:5" hidden="1" thickBot="1" x14ac:dyDescent="0.35">
      <c r="A286" s="3" t="s">
        <v>126</v>
      </c>
      <c r="B286" s="2"/>
      <c r="C286" s="5"/>
      <c r="D286" s="2"/>
      <c r="E286" s="10"/>
    </row>
    <row r="287" spans="1:5" hidden="1" thickBot="1" x14ac:dyDescent="0.35">
      <c r="A287" s="3" t="s">
        <v>126</v>
      </c>
      <c r="B287" s="2" t="s">
        <v>91</v>
      </c>
      <c r="C287" s="5" t="s">
        <v>87</v>
      </c>
      <c r="D287" s="2" t="s">
        <v>20</v>
      </c>
      <c r="E287" s="10" t="s">
        <v>15</v>
      </c>
    </row>
    <row r="288" spans="1:5" hidden="1" thickBot="1" x14ac:dyDescent="0.35">
      <c r="A288" s="3" t="s">
        <v>126</v>
      </c>
      <c r="B288" s="2"/>
      <c r="C288" s="5"/>
      <c r="D288" s="2"/>
      <c r="E288" s="10" t="s">
        <v>15</v>
      </c>
    </row>
    <row r="289" spans="1:5" hidden="1" thickBot="1" x14ac:dyDescent="0.35">
      <c r="A289" s="3" t="s">
        <v>126</v>
      </c>
      <c r="B289" s="2" t="s">
        <v>9</v>
      </c>
      <c r="C289" s="5" t="s">
        <v>51</v>
      </c>
      <c r="D289" s="2"/>
      <c r="E289" s="10" t="s">
        <v>8</v>
      </c>
    </row>
    <row r="290" spans="1:5" hidden="1" thickBot="1" x14ac:dyDescent="0.35">
      <c r="A290" s="3" t="s">
        <v>126</v>
      </c>
      <c r="B290" s="2" t="s">
        <v>88</v>
      </c>
      <c r="C290" s="5" t="s">
        <v>1</v>
      </c>
      <c r="D290" s="2" t="s">
        <v>43</v>
      </c>
      <c r="E290" s="10" t="s">
        <v>4</v>
      </c>
    </row>
    <row r="291" spans="1:5" hidden="1" thickBot="1" x14ac:dyDescent="0.35">
      <c r="A291" s="3" t="s">
        <v>126</v>
      </c>
      <c r="B291" s="2" t="s">
        <v>9</v>
      </c>
      <c r="C291" s="5" t="s">
        <v>107</v>
      </c>
      <c r="D291" s="2" t="s">
        <v>119</v>
      </c>
      <c r="E291" s="10" t="s">
        <v>21</v>
      </c>
    </row>
    <row r="292" spans="1:5" hidden="1" thickBot="1" x14ac:dyDescent="0.35">
      <c r="A292" s="3" t="s">
        <v>126</v>
      </c>
      <c r="B292" s="2" t="s">
        <v>1</v>
      </c>
      <c r="C292" s="5" t="s">
        <v>59</v>
      </c>
      <c r="D292" s="2" t="s">
        <v>50</v>
      </c>
      <c r="E292" s="10" t="s">
        <v>21</v>
      </c>
    </row>
    <row r="293" spans="1:5" hidden="1" thickBot="1" x14ac:dyDescent="0.35">
      <c r="A293" s="3" t="s">
        <v>126</v>
      </c>
      <c r="B293" s="2"/>
      <c r="C293" s="5"/>
      <c r="D293" s="2"/>
      <c r="E293" s="10" t="s">
        <v>21</v>
      </c>
    </row>
    <row r="294" spans="1:5" hidden="1" thickBot="1" x14ac:dyDescent="0.35">
      <c r="A294" s="3" t="s">
        <v>126</v>
      </c>
      <c r="B294" s="2"/>
      <c r="C294" s="5"/>
      <c r="D294" s="2"/>
      <c r="E294" s="10" t="s">
        <v>80</v>
      </c>
    </row>
    <row r="295" spans="1:5" hidden="1" thickBot="1" x14ac:dyDescent="0.35">
      <c r="A295" s="3" t="s">
        <v>206</v>
      </c>
      <c r="B295" s="2" t="s">
        <v>82</v>
      </c>
      <c r="C295" s="5" t="s">
        <v>46</v>
      </c>
      <c r="D295" s="2"/>
      <c r="E295" s="10" t="s">
        <v>63</v>
      </c>
    </row>
    <row r="296" spans="1:5" hidden="1" thickBot="1" x14ac:dyDescent="0.35">
      <c r="A296" s="3" t="s">
        <v>206</v>
      </c>
      <c r="B296" s="2" t="s">
        <v>34</v>
      </c>
      <c r="C296" s="4" t="s">
        <v>64</v>
      </c>
      <c r="D296" s="2" t="s">
        <v>53</v>
      </c>
      <c r="E296" s="10" t="s">
        <v>48</v>
      </c>
    </row>
    <row r="297" spans="1:5" hidden="1" thickBot="1" x14ac:dyDescent="0.35">
      <c r="A297" s="3" t="s">
        <v>206</v>
      </c>
      <c r="B297" s="2" t="s">
        <v>91</v>
      </c>
      <c r="C297" s="4" t="s">
        <v>13</v>
      </c>
      <c r="D297" s="2" t="s">
        <v>27</v>
      </c>
      <c r="E297" s="10" t="s">
        <v>37</v>
      </c>
    </row>
    <row r="298" spans="1:5" hidden="1" thickBot="1" x14ac:dyDescent="0.35">
      <c r="A298" s="3" t="s">
        <v>206</v>
      </c>
      <c r="B298" s="2" t="s">
        <v>22</v>
      </c>
      <c r="C298" s="4" t="s">
        <v>79</v>
      </c>
      <c r="D298" s="2"/>
      <c r="E298" s="10" t="s">
        <v>37</v>
      </c>
    </row>
    <row r="299" spans="1:5" hidden="1" thickBot="1" x14ac:dyDescent="0.35">
      <c r="A299" s="3" t="s">
        <v>206</v>
      </c>
      <c r="B299" s="2" t="s">
        <v>1</v>
      </c>
      <c r="C299" s="4" t="s">
        <v>120</v>
      </c>
      <c r="D299" s="2" t="s">
        <v>96</v>
      </c>
      <c r="E299" s="10" t="s">
        <v>56</v>
      </c>
    </row>
    <row r="300" spans="1:5" hidden="1" thickBot="1" x14ac:dyDescent="0.35">
      <c r="A300" s="3" t="s">
        <v>206</v>
      </c>
      <c r="B300" s="2" t="s">
        <v>149</v>
      </c>
      <c r="C300" s="4" t="s">
        <v>99</v>
      </c>
      <c r="D300" s="2" t="s">
        <v>67</v>
      </c>
      <c r="E300" s="10" t="s">
        <v>58</v>
      </c>
    </row>
    <row r="301" spans="1:5" hidden="1" thickBot="1" x14ac:dyDescent="0.35">
      <c r="A301" s="3" t="s">
        <v>206</v>
      </c>
      <c r="B301" s="2"/>
      <c r="C301" s="4"/>
      <c r="D301" s="2"/>
      <c r="E301" s="10"/>
    </row>
    <row r="302" spans="1:5" hidden="1" thickBot="1" x14ac:dyDescent="0.35">
      <c r="A302" s="3" t="s">
        <v>206</v>
      </c>
      <c r="B302" s="2" t="s">
        <v>25</v>
      </c>
      <c r="C302" s="4" t="s">
        <v>81</v>
      </c>
      <c r="D302" s="2" t="s">
        <v>3</v>
      </c>
      <c r="E302" s="10" t="s">
        <v>101</v>
      </c>
    </row>
    <row r="303" spans="1:5" hidden="1" thickBot="1" x14ac:dyDescent="0.35">
      <c r="A303" s="3" t="s">
        <v>206</v>
      </c>
      <c r="B303" s="2" t="s">
        <v>16</v>
      </c>
      <c r="C303" s="4" t="s">
        <v>121</v>
      </c>
      <c r="D303" s="2" t="s">
        <v>36</v>
      </c>
      <c r="E303" s="10" t="s">
        <v>33</v>
      </c>
    </row>
    <row r="304" spans="1:5" hidden="1" thickBot="1" x14ac:dyDescent="0.35">
      <c r="A304" s="3" t="s">
        <v>206</v>
      </c>
      <c r="B304" s="2" t="s">
        <v>28</v>
      </c>
      <c r="C304" s="4" t="s">
        <v>13</v>
      </c>
      <c r="D304" s="2" t="s">
        <v>135</v>
      </c>
      <c r="E304" s="10" t="s">
        <v>33</v>
      </c>
    </row>
    <row r="305" spans="1:5" hidden="1" thickBot="1" x14ac:dyDescent="0.35">
      <c r="A305" s="3" t="s">
        <v>206</v>
      </c>
      <c r="B305" s="2" t="s">
        <v>88</v>
      </c>
      <c r="C305" s="4" t="s">
        <v>13</v>
      </c>
      <c r="D305" s="2" t="s">
        <v>20</v>
      </c>
      <c r="E305" s="10" t="s">
        <v>12</v>
      </c>
    </row>
    <row r="306" spans="1:5" hidden="1" thickBot="1" x14ac:dyDescent="0.35">
      <c r="A306" s="3" t="s">
        <v>206</v>
      </c>
      <c r="B306" s="2" t="s">
        <v>59</v>
      </c>
      <c r="C306" s="4" t="s">
        <v>73</v>
      </c>
      <c r="D306" s="2" t="s">
        <v>67</v>
      </c>
      <c r="E306" s="10" t="s">
        <v>12</v>
      </c>
    </row>
    <row r="307" spans="1:5" hidden="1" thickBot="1" x14ac:dyDescent="0.35">
      <c r="A307" s="3" t="s">
        <v>206</v>
      </c>
      <c r="B307" s="2" t="s">
        <v>87</v>
      </c>
      <c r="C307" s="4" t="s">
        <v>62</v>
      </c>
      <c r="D307" s="2"/>
      <c r="E307" s="10" t="s">
        <v>12</v>
      </c>
    </row>
    <row r="308" spans="1:5" hidden="1" thickBot="1" x14ac:dyDescent="0.35">
      <c r="A308" s="3" t="s">
        <v>206</v>
      </c>
      <c r="B308" s="2" t="s">
        <v>51</v>
      </c>
      <c r="C308" s="4"/>
      <c r="D308" s="2" t="s">
        <v>3</v>
      </c>
      <c r="E308" s="10" t="s">
        <v>65</v>
      </c>
    </row>
    <row r="309" spans="1:5" hidden="1" thickBot="1" x14ac:dyDescent="0.35">
      <c r="A309" s="3" t="s">
        <v>206</v>
      </c>
      <c r="B309" s="2" t="s">
        <v>49</v>
      </c>
      <c r="C309" s="4" t="s">
        <v>19</v>
      </c>
      <c r="D309" s="2" t="s">
        <v>36</v>
      </c>
      <c r="E309" s="10" t="s">
        <v>40</v>
      </c>
    </row>
    <row r="310" spans="1:5" hidden="1" thickBot="1" x14ac:dyDescent="0.35">
      <c r="A310" s="3" t="s">
        <v>206</v>
      </c>
      <c r="B310" s="2" t="s">
        <v>28</v>
      </c>
      <c r="C310" s="4" t="s">
        <v>62</v>
      </c>
      <c r="D310" s="2"/>
      <c r="E310" s="10" t="s">
        <v>40</v>
      </c>
    </row>
    <row r="311" spans="1:5" hidden="1" thickBot="1" x14ac:dyDescent="0.35">
      <c r="A311" s="3" t="s">
        <v>206</v>
      </c>
      <c r="B311" s="2" t="s">
        <v>87</v>
      </c>
      <c r="C311" s="4" t="s">
        <v>81</v>
      </c>
      <c r="D311" s="2" t="s">
        <v>50</v>
      </c>
      <c r="E311" s="10" t="s">
        <v>40</v>
      </c>
    </row>
    <row r="312" spans="1:5" hidden="1" thickBot="1" x14ac:dyDescent="0.35">
      <c r="A312" s="3" t="s">
        <v>206</v>
      </c>
      <c r="B312" s="2" t="s">
        <v>1</v>
      </c>
      <c r="C312" s="4" t="s">
        <v>6</v>
      </c>
      <c r="D312" s="2" t="s">
        <v>11</v>
      </c>
      <c r="E312" s="10" t="s">
        <v>30</v>
      </c>
    </row>
    <row r="313" spans="1:5" hidden="1" thickBot="1" x14ac:dyDescent="0.35">
      <c r="A313" s="3" t="s">
        <v>206</v>
      </c>
      <c r="B313" s="2" t="s">
        <v>5</v>
      </c>
      <c r="C313" s="4" t="s">
        <v>121</v>
      </c>
      <c r="D313" s="2" t="s">
        <v>27</v>
      </c>
      <c r="E313" s="10" t="s">
        <v>30</v>
      </c>
    </row>
    <row r="314" spans="1:5" hidden="1" thickBot="1" x14ac:dyDescent="0.35">
      <c r="A314" s="3" t="s">
        <v>206</v>
      </c>
      <c r="B314" s="2"/>
      <c r="C314" s="4" t="s">
        <v>52</v>
      </c>
      <c r="D314" s="2" t="s">
        <v>43</v>
      </c>
      <c r="E314" s="10" t="s">
        <v>30</v>
      </c>
    </row>
    <row r="315" spans="1:5" hidden="1" thickBot="1" x14ac:dyDescent="0.35">
      <c r="A315" s="3" t="s">
        <v>206</v>
      </c>
      <c r="B315" s="2" t="s">
        <v>51</v>
      </c>
      <c r="C315" s="4" t="s">
        <v>64</v>
      </c>
      <c r="D315" s="2" t="s">
        <v>11</v>
      </c>
      <c r="E315" s="10"/>
    </row>
    <row r="316" spans="1:5" hidden="1" thickBot="1" x14ac:dyDescent="0.35">
      <c r="A316" s="3" t="s">
        <v>206</v>
      </c>
      <c r="B316" s="2" t="s">
        <v>9</v>
      </c>
      <c r="C316" s="4" t="s">
        <v>26</v>
      </c>
      <c r="D316" s="2"/>
      <c r="E316" s="10"/>
    </row>
    <row r="317" spans="1:5" hidden="1" thickBot="1" x14ac:dyDescent="0.35">
      <c r="A317" s="3" t="s">
        <v>206</v>
      </c>
      <c r="B317" s="2" t="s">
        <v>51</v>
      </c>
      <c r="C317" s="4" t="s">
        <v>23</v>
      </c>
      <c r="D317" s="2" t="s">
        <v>116</v>
      </c>
      <c r="E317" s="10" t="s">
        <v>21</v>
      </c>
    </row>
    <row r="318" spans="1:5" hidden="1" thickBot="1" x14ac:dyDescent="0.35">
      <c r="A318" s="3" t="s">
        <v>206</v>
      </c>
      <c r="B318" s="2" t="s">
        <v>49</v>
      </c>
      <c r="C318" s="4" t="s">
        <v>64</v>
      </c>
      <c r="D318" s="2" t="s">
        <v>3</v>
      </c>
      <c r="E318" s="10" t="s">
        <v>21</v>
      </c>
    </row>
    <row r="319" spans="1:5" hidden="1" thickBot="1" x14ac:dyDescent="0.35">
      <c r="A319" s="3" t="s">
        <v>206</v>
      </c>
      <c r="B319" s="2"/>
      <c r="C319" s="4"/>
      <c r="D319" s="2"/>
      <c r="E319" s="10"/>
    </row>
    <row r="320" spans="1:5" hidden="1" thickBot="1" x14ac:dyDescent="0.35">
      <c r="A320" s="3" t="s">
        <v>206</v>
      </c>
      <c r="B320" s="2"/>
      <c r="C320" s="4"/>
      <c r="D320" s="2"/>
      <c r="E320" s="10"/>
    </row>
    <row r="321" spans="1:5" hidden="1" thickBot="1" x14ac:dyDescent="0.35">
      <c r="A321" s="3" t="s">
        <v>206</v>
      </c>
      <c r="B321" s="2"/>
      <c r="C321" s="4"/>
      <c r="D321" s="2"/>
      <c r="E321" s="10"/>
    </row>
    <row r="322" spans="1:5" hidden="1" thickBot="1" x14ac:dyDescent="0.35">
      <c r="A322" s="3" t="s">
        <v>206</v>
      </c>
      <c r="B322" s="2"/>
      <c r="C322" s="4"/>
      <c r="D322" s="2"/>
      <c r="E322" s="10"/>
    </row>
    <row r="323" spans="1:5" hidden="1" thickBot="1" x14ac:dyDescent="0.35">
      <c r="A323" s="3" t="s">
        <v>128</v>
      </c>
      <c r="B323" s="2" t="s">
        <v>41</v>
      </c>
      <c r="C323" s="4"/>
      <c r="D323" s="2" t="s">
        <v>105</v>
      </c>
      <c r="E323" s="10" t="s">
        <v>44</v>
      </c>
    </row>
    <row r="324" spans="1:5" hidden="1" thickBot="1" x14ac:dyDescent="0.35">
      <c r="A324" s="3" t="s">
        <v>128</v>
      </c>
      <c r="B324" s="2" t="s">
        <v>85</v>
      </c>
      <c r="C324" s="4" t="s">
        <v>13</v>
      </c>
      <c r="D324" s="2"/>
      <c r="E324" s="10" t="s">
        <v>44</v>
      </c>
    </row>
    <row r="325" spans="1:5" hidden="1" thickBot="1" x14ac:dyDescent="0.35">
      <c r="A325" s="3" t="s">
        <v>128</v>
      </c>
      <c r="B325" s="2" t="s">
        <v>91</v>
      </c>
      <c r="C325" s="4" t="s">
        <v>19</v>
      </c>
      <c r="D325" s="2"/>
      <c r="E325" s="10" t="s">
        <v>44</v>
      </c>
    </row>
    <row r="326" spans="1:5" hidden="1" thickBot="1" x14ac:dyDescent="0.35">
      <c r="A326" s="3" t="s">
        <v>128</v>
      </c>
      <c r="B326" s="2" t="s">
        <v>78</v>
      </c>
      <c r="C326" s="4" t="s">
        <v>75</v>
      </c>
      <c r="D326" s="2" t="s">
        <v>3</v>
      </c>
      <c r="E326" s="10" t="s">
        <v>44</v>
      </c>
    </row>
    <row r="327" spans="1:5" hidden="1" thickBot="1" x14ac:dyDescent="0.35">
      <c r="A327" s="3" t="s">
        <v>128</v>
      </c>
      <c r="B327" s="2" t="s">
        <v>82</v>
      </c>
      <c r="C327" s="4" t="s">
        <v>42</v>
      </c>
      <c r="D327" s="2"/>
      <c r="E327" s="10" t="s">
        <v>63</v>
      </c>
    </row>
    <row r="328" spans="1:5" hidden="1" thickBot="1" x14ac:dyDescent="0.35">
      <c r="A328" s="3" t="s">
        <v>128</v>
      </c>
      <c r="B328" s="2" t="s">
        <v>91</v>
      </c>
      <c r="C328" s="4" t="s">
        <v>57</v>
      </c>
      <c r="D328" s="2"/>
      <c r="E328" s="10" t="s">
        <v>63</v>
      </c>
    </row>
    <row r="329" spans="1:5" hidden="1" thickBot="1" x14ac:dyDescent="0.35">
      <c r="A329" s="3" t="s">
        <v>128</v>
      </c>
      <c r="B329" s="2" t="s">
        <v>34</v>
      </c>
      <c r="C329" s="4" t="s">
        <v>46</v>
      </c>
      <c r="D329" s="2" t="s">
        <v>11</v>
      </c>
      <c r="E329" s="10" t="s">
        <v>48</v>
      </c>
    </row>
    <row r="330" spans="1:5" hidden="1" thickBot="1" x14ac:dyDescent="0.35">
      <c r="A330" s="3" t="s">
        <v>128</v>
      </c>
      <c r="B330" s="2" t="s">
        <v>66</v>
      </c>
      <c r="C330" s="4" t="s">
        <v>62</v>
      </c>
      <c r="D330" s="2" t="s">
        <v>96</v>
      </c>
      <c r="E330" s="10" t="s">
        <v>48</v>
      </c>
    </row>
    <row r="331" spans="1:5" hidden="1" thickBot="1" x14ac:dyDescent="0.35">
      <c r="A331" s="3" t="s">
        <v>128</v>
      </c>
      <c r="B331" s="2" t="s">
        <v>28</v>
      </c>
      <c r="C331" s="4"/>
      <c r="D331" s="2" t="s">
        <v>83</v>
      </c>
      <c r="E331" s="10" t="s">
        <v>48</v>
      </c>
    </row>
    <row r="332" spans="1:5" hidden="1" thickBot="1" x14ac:dyDescent="0.35">
      <c r="A332" s="3" t="s">
        <v>128</v>
      </c>
      <c r="B332" s="2" t="s">
        <v>91</v>
      </c>
      <c r="C332" s="4" t="s">
        <v>2</v>
      </c>
      <c r="D332" s="2" t="s">
        <v>124</v>
      </c>
      <c r="E332" s="10" t="s">
        <v>48</v>
      </c>
    </row>
    <row r="333" spans="1:5" hidden="1" thickBot="1" x14ac:dyDescent="0.35">
      <c r="A333" s="3" t="s">
        <v>128</v>
      </c>
      <c r="B333" s="2" t="s">
        <v>51</v>
      </c>
      <c r="C333" s="4"/>
      <c r="D333" s="2"/>
      <c r="E333" s="10" t="s">
        <v>48</v>
      </c>
    </row>
    <row r="334" spans="1:5" hidden="1" thickBot="1" x14ac:dyDescent="0.35">
      <c r="A334" s="3" t="s">
        <v>128</v>
      </c>
      <c r="B334" s="2" t="s">
        <v>114</v>
      </c>
      <c r="C334" s="4" t="s">
        <v>120</v>
      </c>
      <c r="D334" s="2" t="s">
        <v>118</v>
      </c>
      <c r="E334" s="10" t="s">
        <v>48</v>
      </c>
    </row>
    <row r="335" spans="1:5" hidden="1" thickBot="1" x14ac:dyDescent="0.35">
      <c r="A335" s="3" t="s">
        <v>128</v>
      </c>
      <c r="B335" s="2"/>
      <c r="C335" s="4" t="s">
        <v>64</v>
      </c>
      <c r="D335" s="2" t="s">
        <v>20</v>
      </c>
      <c r="E335" s="10" t="s">
        <v>90</v>
      </c>
    </row>
    <row r="336" spans="1:5" hidden="1" thickBot="1" x14ac:dyDescent="0.35">
      <c r="A336" s="3" t="s">
        <v>128</v>
      </c>
      <c r="B336" s="2" t="s">
        <v>78</v>
      </c>
      <c r="C336" s="4" t="s">
        <v>6</v>
      </c>
      <c r="D336" s="2" t="s">
        <v>43</v>
      </c>
      <c r="E336" s="10" t="s">
        <v>90</v>
      </c>
    </row>
    <row r="337" spans="1:5" hidden="1" thickBot="1" x14ac:dyDescent="0.35">
      <c r="A337" s="3" t="s">
        <v>128</v>
      </c>
      <c r="B337" s="2" t="s">
        <v>51</v>
      </c>
      <c r="C337" s="4" t="s">
        <v>26</v>
      </c>
      <c r="D337" s="2" t="s">
        <v>76</v>
      </c>
      <c r="E337" s="10" t="s">
        <v>106</v>
      </c>
    </row>
    <row r="338" spans="1:5" hidden="1" thickBot="1" x14ac:dyDescent="0.35">
      <c r="A338" s="3" t="s">
        <v>128</v>
      </c>
      <c r="B338" s="2" t="s">
        <v>51</v>
      </c>
      <c r="C338" s="4" t="s">
        <v>99</v>
      </c>
      <c r="D338" s="2" t="s">
        <v>32</v>
      </c>
      <c r="E338" s="10" t="s">
        <v>17</v>
      </c>
    </row>
    <row r="339" spans="1:5" hidden="1" thickBot="1" x14ac:dyDescent="0.35">
      <c r="A339" s="3" t="s">
        <v>128</v>
      </c>
      <c r="B339" s="2" t="s">
        <v>149</v>
      </c>
      <c r="C339" s="4" t="s">
        <v>60</v>
      </c>
      <c r="D339" s="2"/>
      <c r="E339" s="10" t="s">
        <v>17</v>
      </c>
    </row>
    <row r="340" spans="1:5" hidden="1" thickBot="1" x14ac:dyDescent="0.35">
      <c r="A340" s="3" t="s">
        <v>128</v>
      </c>
      <c r="B340" s="2" t="s">
        <v>9</v>
      </c>
      <c r="C340" s="4" t="s">
        <v>10</v>
      </c>
      <c r="D340" s="2"/>
      <c r="E340" s="10" t="s">
        <v>17</v>
      </c>
    </row>
    <row r="341" spans="1:5" hidden="1" thickBot="1" x14ac:dyDescent="0.35">
      <c r="A341" s="3" t="s">
        <v>128</v>
      </c>
      <c r="B341" s="2" t="s">
        <v>68</v>
      </c>
      <c r="C341" s="4" t="s">
        <v>104</v>
      </c>
      <c r="D341" s="2" t="s">
        <v>96</v>
      </c>
      <c r="E341" s="10" t="s">
        <v>103</v>
      </c>
    </row>
    <row r="342" spans="1:5" hidden="1" thickBot="1" x14ac:dyDescent="0.35">
      <c r="A342" s="3" t="s">
        <v>128</v>
      </c>
      <c r="B342" s="2" t="s">
        <v>49</v>
      </c>
      <c r="C342" s="4" t="s">
        <v>26</v>
      </c>
      <c r="D342" s="2" t="s">
        <v>29</v>
      </c>
      <c r="E342" s="10" t="s">
        <v>103</v>
      </c>
    </row>
    <row r="343" spans="1:5" hidden="1" thickBot="1" x14ac:dyDescent="0.35">
      <c r="A343" s="3" t="s">
        <v>128</v>
      </c>
      <c r="B343" s="2" t="s">
        <v>28</v>
      </c>
      <c r="C343" s="4" t="s">
        <v>121</v>
      </c>
      <c r="D343" s="2"/>
      <c r="E343" s="10" t="s">
        <v>103</v>
      </c>
    </row>
    <row r="344" spans="1:5" hidden="1" thickBot="1" x14ac:dyDescent="0.35">
      <c r="A344" s="3" t="s">
        <v>128</v>
      </c>
      <c r="B344" s="2" t="s">
        <v>68</v>
      </c>
      <c r="C344" s="4" t="s">
        <v>62</v>
      </c>
      <c r="D344" s="2" t="s">
        <v>135</v>
      </c>
      <c r="E344" s="10" t="s">
        <v>103</v>
      </c>
    </row>
    <row r="345" spans="1:5" hidden="1" thickBot="1" x14ac:dyDescent="0.35">
      <c r="A345" s="3" t="s">
        <v>128</v>
      </c>
      <c r="B345" s="2" t="s">
        <v>93</v>
      </c>
      <c r="C345" s="4" t="s">
        <v>26</v>
      </c>
      <c r="D345" s="2" t="s">
        <v>27</v>
      </c>
      <c r="E345" s="10" t="s">
        <v>69</v>
      </c>
    </row>
    <row r="346" spans="1:5" hidden="1" thickBot="1" x14ac:dyDescent="0.35">
      <c r="A346" s="3" t="s">
        <v>128</v>
      </c>
      <c r="B346" s="2" t="s">
        <v>5</v>
      </c>
      <c r="C346" s="4" t="s">
        <v>2</v>
      </c>
      <c r="D346" s="2" t="s">
        <v>20</v>
      </c>
      <c r="E346" s="10" t="s">
        <v>69</v>
      </c>
    </row>
    <row r="347" spans="1:5" hidden="1" thickBot="1" x14ac:dyDescent="0.35">
      <c r="A347" s="3" t="s">
        <v>128</v>
      </c>
      <c r="B347" s="2" t="s">
        <v>9</v>
      </c>
      <c r="C347" s="4" t="s">
        <v>111</v>
      </c>
      <c r="D347" s="2" t="s">
        <v>29</v>
      </c>
      <c r="E347" s="10" t="s">
        <v>69</v>
      </c>
    </row>
    <row r="348" spans="1:5" hidden="1" thickBot="1" x14ac:dyDescent="0.35">
      <c r="A348" s="3" t="s">
        <v>128</v>
      </c>
      <c r="B348" s="2" t="s">
        <v>149</v>
      </c>
      <c r="C348" s="4" t="s">
        <v>64</v>
      </c>
      <c r="D348" s="2" t="s">
        <v>83</v>
      </c>
      <c r="E348" s="10" t="s">
        <v>69</v>
      </c>
    </row>
    <row r="349" spans="1:5" hidden="1" thickBot="1" x14ac:dyDescent="0.35">
      <c r="A349" s="3" t="s">
        <v>128</v>
      </c>
      <c r="B349" s="2" t="s">
        <v>89</v>
      </c>
      <c r="C349" s="4" t="s">
        <v>71</v>
      </c>
      <c r="D349" s="2" t="s">
        <v>32</v>
      </c>
      <c r="E349" s="10" t="s">
        <v>69</v>
      </c>
    </row>
    <row r="350" spans="1:5" hidden="1" thickBot="1" x14ac:dyDescent="0.35">
      <c r="A350" s="3" t="s">
        <v>128</v>
      </c>
      <c r="B350" s="2" t="s">
        <v>28</v>
      </c>
      <c r="C350" s="4" t="s">
        <v>71</v>
      </c>
      <c r="D350" s="2" t="s">
        <v>24</v>
      </c>
      <c r="E350" s="10" t="s">
        <v>95</v>
      </c>
    </row>
    <row r="351" spans="1:5" hidden="1" thickBot="1" x14ac:dyDescent="0.35">
      <c r="A351" s="3" t="s">
        <v>128</v>
      </c>
      <c r="B351" s="2" t="s">
        <v>51</v>
      </c>
      <c r="C351" s="4" t="s">
        <v>13</v>
      </c>
      <c r="D351" s="2" t="s">
        <v>27</v>
      </c>
      <c r="E351" s="10" t="s">
        <v>108</v>
      </c>
    </row>
    <row r="352" spans="1:5" hidden="1" thickBot="1" x14ac:dyDescent="0.35">
      <c r="A352" s="3" t="s">
        <v>128</v>
      </c>
      <c r="B352" s="2"/>
      <c r="C352" s="4" t="s">
        <v>64</v>
      </c>
      <c r="D352" s="2" t="s">
        <v>24</v>
      </c>
      <c r="E352" s="10" t="s">
        <v>108</v>
      </c>
    </row>
    <row r="353" spans="1:5" hidden="1" thickBot="1" x14ac:dyDescent="0.35">
      <c r="A353" s="3" t="s">
        <v>128</v>
      </c>
      <c r="B353" s="2" t="s">
        <v>68</v>
      </c>
      <c r="C353" s="4" t="s">
        <v>121</v>
      </c>
      <c r="D353" s="2" t="s">
        <v>43</v>
      </c>
      <c r="E353" s="10" t="s">
        <v>108</v>
      </c>
    </row>
    <row r="354" spans="1:5" hidden="1" thickBot="1" x14ac:dyDescent="0.35">
      <c r="A354" s="3" t="s">
        <v>128</v>
      </c>
      <c r="B354" s="2" t="s">
        <v>47</v>
      </c>
      <c r="C354" s="4" t="s">
        <v>2</v>
      </c>
      <c r="D354" s="2" t="s">
        <v>7</v>
      </c>
      <c r="E354" s="10" t="s">
        <v>108</v>
      </c>
    </row>
    <row r="355" spans="1:5" hidden="1" thickBot="1" x14ac:dyDescent="0.35">
      <c r="A355" s="3" t="s">
        <v>128</v>
      </c>
      <c r="B355" s="2" t="s">
        <v>9</v>
      </c>
      <c r="C355" s="4" t="s">
        <v>26</v>
      </c>
      <c r="D355" s="2" t="s">
        <v>50</v>
      </c>
      <c r="E355" s="10" t="s">
        <v>108</v>
      </c>
    </row>
    <row r="356" spans="1:5" hidden="1" thickBot="1" x14ac:dyDescent="0.35">
      <c r="A356" s="3" t="s">
        <v>128</v>
      </c>
      <c r="B356" s="2" t="s">
        <v>70</v>
      </c>
      <c r="C356" s="4" t="s">
        <v>54</v>
      </c>
      <c r="D356" s="2" t="s">
        <v>116</v>
      </c>
      <c r="E356" s="10" t="s">
        <v>74</v>
      </c>
    </row>
    <row r="357" spans="1:5" hidden="1" thickBot="1" x14ac:dyDescent="0.35">
      <c r="A357" s="3" t="s">
        <v>128</v>
      </c>
      <c r="B357" s="2" t="s">
        <v>28</v>
      </c>
      <c r="C357" s="4"/>
      <c r="D357" s="2" t="s">
        <v>116</v>
      </c>
      <c r="E357" s="10" t="s">
        <v>37</v>
      </c>
    </row>
    <row r="358" spans="1:5" hidden="1" thickBot="1" x14ac:dyDescent="0.35">
      <c r="A358" s="3" t="s">
        <v>128</v>
      </c>
      <c r="B358" s="2" t="s">
        <v>47</v>
      </c>
      <c r="C358" s="4" t="s">
        <v>13</v>
      </c>
      <c r="D358" s="2" t="s">
        <v>24</v>
      </c>
      <c r="E358" s="10" t="s">
        <v>37</v>
      </c>
    </row>
    <row r="359" spans="1:5" hidden="1" thickBot="1" x14ac:dyDescent="0.35">
      <c r="A359" s="3" t="s">
        <v>128</v>
      </c>
      <c r="B359" s="2" t="s">
        <v>59</v>
      </c>
      <c r="C359" s="4" t="s">
        <v>54</v>
      </c>
      <c r="D359" s="2" t="s">
        <v>32</v>
      </c>
      <c r="E359" s="10" t="s">
        <v>37</v>
      </c>
    </row>
    <row r="360" spans="1:5" hidden="1" thickBot="1" x14ac:dyDescent="0.35">
      <c r="A360" s="3" t="s">
        <v>128</v>
      </c>
      <c r="B360" s="2" t="s">
        <v>41</v>
      </c>
      <c r="C360" s="4" t="s">
        <v>92</v>
      </c>
      <c r="D360" s="2"/>
      <c r="E360" s="10" t="s">
        <v>37</v>
      </c>
    </row>
    <row r="361" spans="1:5" hidden="1" thickBot="1" x14ac:dyDescent="0.35">
      <c r="A361" s="3" t="s">
        <v>128</v>
      </c>
      <c r="B361" s="2" t="s">
        <v>59</v>
      </c>
      <c r="C361" s="4" t="s">
        <v>62</v>
      </c>
      <c r="D361" s="2"/>
      <c r="E361" s="10" t="s">
        <v>37</v>
      </c>
    </row>
    <row r="362" spans="1:5" hidden="1" thickBot="1" x14ac:dyDescent="0.35">
      <c r="A362" s="3" t="s">
        <v>128</v>
      </c>
      <c r="B362" s="2" t="s">
        <v>94</v>
      </c>
      <c r="C362" s="4" t="s">
        <v>73</v>
      </c>
      <c r="D362" s="2" t="s">
        <v>76</v>
      </c>
      <c r="E362" s="10" t="s">
        <v>37</v>
      </c>
    </row>
    <row r="363" spans="1:5" hidden="1" thickBot="1" x14ac:dyDescent="0.35">
      <c r="A363" s="3" t="s">
        <v>128</v>
      </c>
      <c r="B363" s="2" t="s">
        <v>78</v>
      </c>
      <c r="C363" s="4"/>
      <c r="D363" s="2" t="s">
        <v>122</v>
      </c>
      <c r="E363" s="10" t="s">
        <v>37</v>
      </c>
    </row>
    <row r="364" spans="1:5" hidden="1" thickBot="1" x14ac:dyDescent="0.35">
      <c r="A364" s="3" t="s">
        <v>128</v>
      </c>
      <c r="B364" s="2" t="s">
        <v>149</v>
      </c>
      <c r="C364" s="4" t="s">
        <v>35</v>
      </c>
      <c r="D364" s="2" t="s">
        <v>116</v>
      </c>
      <c r="E364" s="10" t="s">
        <v>61</v>
      </c>
    </row>
    <row r="365" spans="1:5" hidden="1" thickBot="1" x14ac:dyDescent="0.35">
      <c r="A365" s="3" t="s">
        <v>128</v>
      </c>
      <c r="B365" s="2" t="s">
        <v>91</v>
      </c>
      <c r="C365" s="4" t="s">
        <v>26</v>
      </c>
      <c r="D365" s="2" t="s">
        <v>24</v>
      </c>
      <c r="E365" s="10" t="s">
        <v>61</v>
      </c>
    </row>
    <row r="366" spans="1:5" hidden="1" thickBot="1" x14ac:dyDescent="0.35">
      <c r="A366" s="3" t="s">
        <v>128</v>
      </c>
      <c r="B366" s="2" t="s">
        <v>16</v>
      </c>
      <c r="C366" s="4" t="s">
        <v>13</v>
      </c>
      <c r="D366" s="2" t="s">
        <v>100</v>
      </c>
      <c r="E366" s="10" t="s">
        <v>61</v>
      </c>
    </row>
    <row r="367" spans="1:5" hidden="1" thickBot="1" x14ac:dyDescent="0.35">
      <c r="A367" s="3" t="s">
        <v>128</v>
      </c>
      <c r="B367" s="2" t="s">
        <v>84</v>
      </c>
      <c r="C367" s="4" t="s">
        <v>64</v>
      </c>
      <c r="D367" s="2" t="s">
        <v>100</v>
      </c>
      <c r="E367" s="10" t="s">
        <v>61</v>
      </c>
    </row>
    <row r="368" spans="1:5" hidden="1" thickBot="1" x14ac:dyDescent="0.35">
      <c r="A368" s="3" t="s">
        <v>128</v>
      </c>
      <c r="B368" s="2" t="s">
        <v>127</v>
      </c>
      <c r="C368" s="4" t="s">
        <v>64</v>
      </c>
      <c r="D368" s="2"/>
      <c r="E368" s="10" t="s">
        <v>112</v>
      </c>
    </row>
    <row r="369" spans="1:5" hidden="1" thickBot="1" x14ac:dyDescent="0.35">
      <c r="A369" s="3" t="s">
        <v>128</v>
      </c>
      <c r="B369" s="2" t="s">
        <v>70</v>
      </c>
      <c r="C369" s="4" t="s">
        <v>60</v>
      </c>
      <c r="D369" s="2" t="s">
        <v>7</v>
      </c>
      <c r="E369" s="10" t="s">
        <v>112</v>
      </c>
    </row>
    <row r="370" spans="1:5" hidden="1" thickBot="1" x14ac:dyDescent="0.35">
      <c r="A370" s="3" t="s">
        <v>128</v>
      </c>
      <c r="B370" s="2" t="s">
        <v>49</v>
      </c>
      <c r="C370" s="4" t="s">
        <v>2</v>
      </c>
      <c r="D370" s="2" t="s">
        <v>11</v>
      </c>
      <c r="E370" s="10" t="s">
        <v>56</v>
      </c>
    </row>
    <row r="371" spans="1:5" hidden="1" thickBot="1" x14ac:dyDescent="0.35">
      <c r="A371" s="3" t="s">
        <v>128</v>
      </c>
      <c r="B371" s="2" t="s">
        <v>9</v>
      </c>
      <c r="C371" s="4" t="s">
        <v>64</v>
      </c>
      <c r="D371" s="2" t="s">
        <v>11</v>
      </c>
      <c r="E371" s="10" t="s">
        <v>56</v>
      </c>
    </row>
    <row r="372" spans="1:5" hidden="1" thickBot="1" x14ac:dyDescent="0.35">
      <c r="A372" s="3" t="s">
        <v>128</v>
      </c>
      <c r="B372" s="2" t="s">
        <v>89</v>
      </c>
      <c r="C372" s="4" t="s">
        <v>104</v>
      </c>
      <c r="D372" s="2" t="s">
        <v>20</v>
      </c>
      <c r="E372" s="10" t="s">
        <v>56</v>
      </c>
    </row>
    <row r="373" spans="1:5" hidden="1" thickBot="1" x14ac:dyDescent="0.35">
      <c r="A373" s="3" t="s">
        <v>128</v>
      </c>
      <c r="B373" s="2" t="s">
        <v>78</v>
      </c>
      <c r="C373" s="4" t="s">
        <v>13</v>
      </c>
      <c r="D373" s="2" t="s">
        <v>29</v>
      </c>
      <c r="E373" s="10" t="s">
        <v>56</v>
      </c>
    </row>
    <row r="374" spans="1:5" hidden="1" thickBot="1" x14ac:dyDescent="0.35">
      <c r="A374" s="3" t="s">
        <v>128</v>
      </c>
      <c r="B374" s="2" t="s">
        <v>49</v>
      </c>
      <c r="C374" s="4" t="s">
        <v>73</v>
      </c>
      <c r="D374" s="2"/>
      <c r="E374" s="10" t="s">
        <v>56</v>
      </c>
    </row>
    <row r="375" spans="1:5" hidden="1" thickBot="1" x14ac:dyDescent="0.35">
      <c r="A375" s="3" t="s">
        <v>128</v>
      </c>
      <c r="B375" s="2" t="s">
        <v>68</v>
      </c>
      <c r="C375" s="4" t="s">
        <v>13</v>
      </c>
      <c r="D375" s="2" t="s">
        <v>118</v>
      </c>
      <c r="E375" s="10" t="s">
        <v>56</v>
      </c>
    </row>
    <row r="376" spans="1:5" hidden="1" thickBot="1" x14ac:dyDescent="0.35">
      <c r="A376" s="3" t="s">
        <v>128</v>
      </c>
      <c r="B376" s="2" t="s">
        <v>149</v>
      </c>
      <c r="C376" s="4" t="s">
        <v>26</v>
      </c>
      <c r="D376" s="2" t="s">
        <v>3</v>
      </c>
      <c r="E376" s="10" t="s">
        <v>56</v>
      </c>
    </row>
    <row r="377" spans="1:5" hidden="1" thickBot="1" x14ac:dyDescent="0.35">
      <c r="A377" s="3" t="s">
        <v>128</v>
      </c>
      <c r="B377" s="2"/>
      <c r="C377" s="4" t="s">
        <v>129</v>
      </c>
      <c r="D377" s="2" t="s">
        <v>11</v>
      </c>
      <c r="E377" s="10" t="s">
        <v>55</v>
      </c>
    </row>
    <row r="378" spans="1:5" hidden="1" thickBot="1" x14ac:dyDescent="0.35">
      <c r="A378" s="3" t="s">
        <v>128</v>
      </c>
      <c r="B378" s="2" t="s">
        <v>34</v>
      </c>
      <c r="C378" s="4" t="s">
        <v>71</v>
      </c>
      <c r="D378" s="2" t="s">
        <v>27</v>
      </c>
      <c r="E378" s="10" t="s">
        <v>55</v>
      </c>
    </row>
    <row r="379" spans="1:5" hidden="1" thickBot="1" x14ac:dyDescent="0.35">
      <c r="A379" s="3" t="s">
        <v>128</v>
      </c>
      <c r="B379" s="2" t="s">
        <v>78</v>
      </c>
      <c r="C379" s="4" t="s">
        <v>64</v>
      </c>
      <c r="D379" s="2" t="s">
        <v>53</v>
      </c>
      <c r="E379" s="10" t="s">
        <v>55</v>
      </c>
    </row>
    <row r="380" spans="1:5" hidden="1" thickBot="1" x14ac:dyDescent="0.35">
      <c r="A380" s="3" t="s">
        <v>128</v>
      </c>
      <c r="B380" s="2" t="s">
        <v>1</v>
      </c>
      <c r="C380" s="4" t="s">
        <v>99</v>
      </c>
      <c r="D380" s="2" t="s">
        <v>100</v>
      </c>
      <c r="E380" s="10" t="s">
        <v>55</v>
      </c>
    </row>
    <row r="381" spans="1:5" hidden="1" thickBot="1" x14ac:dyDescent="0.35">
      <c r="A381" s="3" t="s">
        <v>128</v>
      </c>
      <c r="B381" s="2" t="s">
        <v>89</v>
      </c>
      <c r="C381" s="4" t="s">
        <v>54</v>
      </c>
      <c r="D381" s="2"/>
      <c r="E381" s="10" t="s">
        <v>55</v>
      </c>
    </row>
    <row r="382" spans="1:5" hidden="1" thickBot="1" x14ac:dyDescent="0.35">
      <c r="A382" s="3" t="s">
        <v>128</v>
      </c>
      <c r="B382" s="2" t="s">
        <v>88</v>
      </c>
      <c r="C382" s="4" t="s">
        <v>104</v>
      </c>
      <c r="D382" s="2" t="s">
        <v>135</v>
      </c>
      <c r="E382" s="10" t="s">
        <v>55</v>
      </c>
    </row>
    <row r="383" spans="1:5" hidden="1" thickBot="1" x14ac:dyDescent="0.35">
      <c r="A383" s="3" t="s">
        <v>128</v>
      </c>
      <c r="B383" s="2" t="s">
        <v>34</v>
      </c>
      <c r="C383" s="4" t="s">
        <v>60</v>
      </c>
      <c r="D383" s="2" t="s">
        <v>3</v>
      </c>
      <c r="E383" s="10" t="s">
        <v>55</v>
      </c>
    </row>
    <row r="384" spans="1:5" hidden="1" thickBot="1" x14ac:dyDescent="0.35">
      <c r="A384" s="3" t="s">
        <v>128</v>
      </c>
      <c r="B384" s="2" t="s">
        <v>51</v>
      </c>
      <c r="C384" s="4" t="s">
        <v>60</v>
      </c>
      <c r="D384" s="2" t="s">
        <v>11</v>
      </c>
      <c r="E384" s="10" t="s">
        <v>58</v>
      </c>
    </row>
    <row r="385" spans="1:5" hidden="1" thickBot="1" x14ac:dyDescent="0.35">
      <c r="A385" s="3" t="s">
        <v>128</v>
      </c>
      <c r="B385" s="2" t="s">
        <v>49</v>
      </c>
      <c r="C385" s="4" t="s">
        <v>64</v>
      </c>
      <c r="D385" s="2" t="s">
        <v>27</v>
      </c>
      <c r="E385" s="10" t="s">
        <v>58</v>
      </c>
    </row>
    <row r="386" spans="1:5" hidden="1" thickBot="1" x14ac:dyDescent="0.35">
      <c r="A386" s="3" t="s">
        <v>128</v>
      </c>
      <c r="B386" s="2" t="s">
        <v>70</v>
      </c>
      <c r="C386" s="4" t="s">
        <v>26</v>
      </c>
      <c r="D386" s="2" t="s">
        <v>96</v>
      </c>
      <c r="E386" s="10" t="s">
        <v>58</v>
      </c>
    </row>
    <row r="387" spans="1:5" hidden="1" thickBot="1" x14ac:dyDescent="0.35">
      <c r="A387" s="3" t="s">
        <v>128</v>
      </c>
      <c r="B387" s="2" t="s">
        <v>91</v>
      </c>
      <c r="C387" s="4" t="s">
        <v>52</v>
      </c>
      <c r="D387" s="2" t="s">
        <v>24</v>
      </c>
      <c r="E387" s="10" t="s">
        <v>58</v>
      </c>
    </row>
    <row r="388" spans="1:5" hidden="1" thickBot="1" x14ac:dyDescent="0.35">
      <c r="A388" s="3" t="s">
        <v>128</v>
      </c>
      <c r="B388" s="2" t="s">
        <v>1</v>
      </c>
      <c r="C388" s="4" t="s">
        <v>13</v>
      </c>
      <c r="D388" s="2" t="s">
        <v>32</v>
      </c>
      <c r="E388" s="10" t="s">
        <v>58</v>
      </c>
    </row>
    <row r="389" spans="1:5" hidden="1" thickBot="1" x14ac:dyDescent="0.35">
      <c r="A389" s="3" t="s">
        <v>128</v>
      </c>
      <c r="B389" s="2" t="s">
        <v>84</v>
      </c>
      <c r="C389" s="4" t="s">
        <v>73</v>
      </c>
      <c r="D389" s="2"/>
      <c r="E389" s="10" t="s">
        <v>58</v>
      </c>
    </row>
    <row r="390" spans="1:5" hidden="1" thickBot="1" x14ac:dyDescent="0.35">
      <c r="A390" s="3" t="s">
        <v>128</v>
      </c>
      <c r="B390" s="2" t="s">
        <v>9</v>
      </c>
      <c r="C390" s="4" t="s">
        <v>99</v>
      </c>
      <c r="D390" s="2"/>
      <c r="E390" s="10" t="s">
        <v>58</v>
      </c>
    </row>
    <row r="391" spans="1:5" hidden="1" thickBot="1" x14ac:dyDescent="0.35">
      <c r="A391" s="3" t="s">
        <v>128</v>
      </c>
      <c r="B391" s="2" t="s">
        <v>94</v>
      </c>
      <c r="C391" s="4" t="s">
        <v>2</v>
      </c>
      <c r="D391" s="2" t="s">
        <v>135</v>
      </c>
      <c r="E391" s="10" t="s">
        <v>58</v>
      </c>
    </row>
    <row r="392" spans="1:5" hidden="1" thickBot="1" x14ac:dyDescent="0.35">
      <c r="A392" s="3" t="s">
        <v>128</v>
      </c>
      <c r="B392" s="2" t="s">
        <v>88</v>
      </c>
      <c r="C392" s="4" t="s">
        <v>13</v>
      </c>
      <c r="D392" s="2" t="s">
        <v>135</v>
      </c>
      <c r="E392" s="10" t="s">
        <v>58</v>
      </c>
    </row>
    <row r="393" spans="1:5" hidden="1" thickBot="1" x14ac:dyDescent="0.35">
      <c r="A393" s="3" t="s">
        <v>128</v>
      </c>
      <c r="B393" s="2" t="s">
        <v>91</v>
      </c>
      <c r="C393" s="4" t="s">
        <v>64</v>
      </c>
      <c r="D393" s="2" t="s">
        <v>116</v>
      </c>
      <c r="E393" s="10" t="s">
        <v>77</v>
      </c>
    </row>
    <row r="394" spans="1:5" hidden="1" thickBot="1" x14ac:dyDescent="0.35">
      <c r="A394" s="3" t="s">
        <v>128</v>
      </c>
      <c r="B394" s="2" t="s">
        <v>28</v>
      </c>
      <c r="C394" s="4" t="s">
        <v>129</v>
      </c>
      <c r="D394" s="2" t="s">
        <v>83</v>
      </c>
      <c r="E394" s="10" t="s">
        <v>77</v>
      </c>
    </row>
    <row r="395" spans="1:5" hidden="1" thickBot="1" x14ac:dyDescent="0.35">
      <c r="A395" s="3" t="s">
        <v>128</v>
      </c>
      <c r="B395" s="2" t="s">
        <v>149</v>
      </c>
      <c r="C395" s="4" t="s">
        <v>71</v>
      </c>
      <c r="D395" s="2"/>
      <c r="E395" s="10"/>
    </row>
    <row r="396" spans="1:5" hidden="1" thickBot="1" x14ac:dyDescent="0.35">
      <c r="A396" s="3" t="s">
        <v>128</v>
      </c>
      <c r="B396" s="2" t="s">
        <v>87</v>
      </c>
      <c r="C396" s="4" t="s">
        <v>62</v>
      </c>
      <c r="D396" s="2" t="s">
        <v>3</v>
      </c>
      <c r="E396" s="10"/>
    </row>
    <row r="397" spans="1:5" hidden="1" thickBot="1" x14ac:dyDescent="0.35">
      <c r="A397" s="3" t="s">
        <v>128</v>
      </c>
      <c r="B397" s="2" t="s">
        <v>9</v>
      </c>
      <c r="C397" s="4" t="s">
        <v>71</v>
      </c>
      <c r="D397" s="2" t="s">
        <v>67</v>
      </c>
      <c r="E397" s="10" t="s">
        <v>101</v>
      </c>
    </row>
    <row r="398" spans="1:5" hidden="1" thickBot="1" x14ac:dyDescent="0.35">
      <c r="A398" s="3" t="s">
        <v>128</v>
      </c>
      <c r="B398" s="2" t="s">
        <v>18</v>
      </c>
      <c r="C398" s="4" t="s">
        <v>62</v>
      </c>
      <c r="D398" s="2" t="s">
        <v>50</v>
      </c>
      <c r="E398" s="10" t="s">
        <v>101</v>
      </c>
    </row>
    <row r="399" spans="1:5" hidden="1" thickBot="1" x14ac:dyDescent="0.35">
      <c r="A399" s="3" t="s">
        <v>128</v>
      </c>
      <c r="B399" s="2" t="s">
        <v>91</v>
      </c>
      <c r="C399" s="4" t="s">
        <v>71</v>
      </c>
      <c r="D399" s="2" t="s">
        <v>36</v>
      </c>
      <c r="E399" s="10" t="s">
        <v>33</v>
      </c>
    </row>
    <row r="400" spans="1:5" hidden="1" thickBot="1" x14ac:dyDescent="0.35">
      <c r="A400" s="3" t="s">
        <v>128</v>
      </c>
      <c r="B400" s="2" t="s">
        <v>22</v>
      </c>
      <c r="C400" s="4" t="s">
        <v>2</v>
      </c>
      <c r="D400" s="2"/>
      <c r="E400" s="10" t="s">
        <v>33</v>
      </c>
    </row>
    <row r="401" spans="1:5" hidden="1" thickBot="1" x14ac:dyDescent="0.35">
      <c r="A401" s="3" t="s">
        <v>128</v>
      </c>
      <c r="B401" s="2" t="s">
        <v>49</v>
      </c>
      <c r="C401" s="4" t="s">
        <v>57</v>
      </c>
      <c r="D401" s="2"/>
      <c r="E401" s="10" t="s">
        <v>33</v>
      </c>
    </row>
    <row r="402" spans="1:5" hidden="1" thickBot="1" x14ac:dyDescent="0.35">
      <c r="A402" s="3" t="s">
        <v>128</v>
      </c>
      <c r="B402" s="2"/>
      <c r="C402" s="4" t="s">
        <v>72</v>
      </c>
      <c r="D402" s="2" t="s">
        <v>122</v>
      </c>
      <c r="E402" s="10" t="s">
        <v>33</v>
      </c>
    </row>
    <row r="403" spans="1:5" hidden="1" thickBot="1" x14ac:dyDescent="0.35">
      <c r="A403" s="3" t="s">
        <v>128</v>
      </c>
      <c r="B403" s="2" t="s">
        <v>34</v>
      </c>
      <c r="C403" s="4" t="s">
        <v>92</v>
      </c>
      <c r="D403" s="2" t="s">
        <v>116</v>
      </c>
      <c r="E403" s="10" t="s">
        <v>12</v>
      </c>
    </row>
    <row r="404" spans="1:5" hidden="1" thickBot="1" x14ac:dyDescent="0.35">
      <c r="A404" s="3" t="s">
        <v>128</v>
      </c>
      <c r="B404" s="2" t="s">
        <v>1</v>
      </c>
      <c r="C404" s="4" t="s">
        <v>54</v>
      </c>
      <c r="D404" s="2" t="s">
        <v>29</v>
      </c>
      <c r="E404" s="10" t="s">
        <v>12</v>
      </c>
    </row>
    <row r="405" spans="1:5" hidden="1" thickBot="1" x14ac:dyDescent="0.35">
      <c r="A405" s="3" t="s">
        <v>128</v>
      </c>
      <c r="B405" s="2" t="s">
        <v>130</v>
      </c>
      <c r="C405" s="4" t="s">
        <v>57</v>
      </c>
      <c r="D405" s="2" t="s">
        <v>43</v>
      </c>
      <c r="E405" s="10" t="s">
        <v>12</v>
      </c>
    </row>
    <row r="406" spans="1:5" hidden="1" thickBot="1" x14ac:dyDescent="0.35">
      <c r="A406" s="3" t="s">
        <v>128</v>
      </c>
      <c r="B406" s="2"/>
      <c r="C406" s="4" t="s">
        <v>113</v>
      </c>
      <c r="D406" s="2" t="s">
        <v>100</v>
      </c>
      <c r="E406" s="10" t="s">
        <v>12</v>
      </c>
    </row>
    <row r="407" spans="1:5" hidden="1" thickBot="1" x14ac:dyDescent="0.35">
      <c r="A407" s="3" t="s">
        <v>128</v>
      </c>
      <c r="B407" s="2" t="s">
        <v>59</v>
      </c>
      <c r="C407" s="4" t="s">
        <v>120</v>
      </c>
      <c r="D407" s="2" t="s">
        <v>100</v>
      </c>
      <c r="E407" s="10" t="s">
        <v>12</v>
      </c>
    </row>
    <row r="408" spans="1:5" hidden="1" thickBot="1" x14ac:dyDescent="0.35">
      <c r="A408" s="3" t="s">
        <v>128</v>
      </c>
      <c r="B408" s="2" t="s">
        <v>87</v>
      </c>
      <c r="C408" s="4"/>
      <c r="D408" s="2"/>
      <c r="E408" s="10" t="s">
        <v>12</v>
      </c>
    </row>
    <row r="409" spans="1:5" hidden="1" thickBot="1" x14ac:dyDescent="0.35">
      <c r="A409" s="3" t="s">
        <v>128</v>
      </c>
      <c r="B409" s="2" t="s">
        <v>82</v>
      </c>
      <c r="C409" s="4" t="s">
        <v>64</v>
      </c>
      <c r="D409" s="2" t="s">
        <v>135</v>
      </c>
      <c r="E409" s="10" t="s">
        <v>12</v>
      </c>
    </row>
    <row r="410" spans="1:5" hidden="1" thickBot="1" x14ac:dyDescent="0.35">
      <c r="A410" s="3" t="s">
        <v>128</v>
      </c>
      <c r="B410" s="2" t="s">
        <v>87</v>
      </c>
      <c r="C410" s="4" t="s">
        <v>46</v>
      </c>
      <c r="D410" s="2" t="s">
        <v>3</v>
      </c>
      <c r="E410" s="10" t="s">
        <v>12</v>
      </c>
    </row>
    <row r="411" spans="1:5" hidden="1" thickBot="1" x14ac:dyDescent="0.35">
      <c r="A411" s="3" t="s">
        <v>128</v>
      </c>
      <c r="B411" s="2" t="s">
        <v>66</v>
      </c>
      <c r="C411" s="4" t="s">
        <v>71</v>
      </c>
      <c r="D411" s="2" t="s">
        <v>29</v>
      </c>
      <c r="E411" s="10" t="s">
        <v>65</v>
      </c>
    </row>
    <row r="412" spans="1:5" hidden="1" thickBot="1" x14ac:dyDescent="0.35">
      <c r="A412" s="3" t="s">
        <v>128</v>
      </c>
      <c r="B412" s="2" t="s">
        <v>85</v>
      </c>
      <c r="C412" s="4" t="s">
        <v>120</v>
      </c>
      <c r="D412" s="2" t="s">
        <v>123</v>
      </c>
      <c r="E412" s="10" t="s">
        <v>65</v>
      </c>
    </row>
    <row r="413" spans="1:5" hidden="1" thickBot="1" x14ac:dyDescent="0.35">
      <c r="A413" s="3" t="s">
        <v>128</v>
      </c>
      <c r="B413" s="2" t="s">
        <v>51</v>
      </c>
      <c r="C413" s="4" t="s">
        <v>64</v>
      </c>
      <c r="D413" s="2"/>
      <c r="E413" s="10" t="s">
        <v>65</v>
      </c>
    </row>
    <row r="414" spans="1:5" hidden="1" thickBot="1" x14ac:dyDescent="0.35">
      <c r="A414" s="3" t="s">
        <v>128</v>
      </c>
      <c r="B414" s="2"/>
      <c r="C414" s="4" t="s">
        <v>46</v>
      </c>
      <c r="D414" s="2" t="s">
        <v>76</v>
      </c>
      <c r="E414" s="10" t="s">
        <v>65</v>
      </c>
    </row>
    <row r="415" spans="1:5" hidden="1" thickBot="1" x14ac:dyDescent="0.35">
      <c r="A415" s="3" t="s">
        <v>128</v>
      </c>
      <c r="B415" s="2" t="s">
        <v>31</v>
      </c>
      <c r="C415" s="4" t="s">
        <v>120</v>
      </c>
      <c r="D415" s="2" t="s">
        <v>96</v>
      </c>
      <c r="E415" s="10" t="s">
        <v>40</v>
      </c>
    </row>
    <row r="416" spans="1:5" hidden="1" thickBot="1" x14ac:dyDescent="0.35">
      <c r="A416" s="3" t="s">
        <v>128</v>
      </c>
      <c r="B416" s="2" t="s">
        <v>70</v>
      </c>
      <c r="C416" s="4" t="s">
        <v>19</v>
      </c>
      <c r="D416" s="2" t="s">
        <v>67</v>
      </c>
      <c r="E416" s="10" t="s">
        <v>40</v>
      </c>
    </row>
    <row r="417" spans="1:5" hidden="1" thickBot="1" x14ac:dyDescent="0.35">
      <c r="A417" s="3" t="s">
        <v>128</v>
      </c>
      <c r="B417" s="2" t="s">
        <v>51</v>
      </c>
      <c r="C417" s="4" t="s">
        <v>73</v>
      </c>
      <c r="D417" s="2" t="s">
        <v>53</v>
      </c>
      <c r="E417" s="10" t="s">
        <v>40</v>
      </c>
    </row>
    <row r="418" spans="1:5" hidden="1" thickBot="1" x14ac:dyDescent="0.35">
      <c r="A418" s="3" t="s">
        <v>128</v>
      </c>
      <c r="B418" s="2" t="s">
        <v>49</v>
      </c>
      <c r="C418" s="4" t="s">
        <v>13</v>
      </c>
      <c r="D418" s="2" t="s">
        <v>124</v>
      </c>
      <c r="E418" s="10" t="s">
        <v>40</v>
      </c>
    </row>
    <row r="419" spans="1:5" hidden="1" thickBot="1" x14ac:dyDescent="0.35">
      <c r="A419" s="3" t="s">
        <v>128</v>
      </c>
      <c r="B419" s="2" t="s">
        <v>88</v>
      </c>
      <c r="C419" s="4"/>
      <c r="D419" s="2"/>
      <c r="E419" s="10" t="s">
        <v>40</v>
      </c>
    </row>
    <row r="420" spans="1:5" hidden="1" thickBot="1" x14ac:dyDescent="0.35">
      <c r="A420" s="3" t="s">
        <v>128</v>
      </c>
      <c r="B420" s="2" t="s">
        <v>22</v>
      </c>
      <c r="C420" s="4"/>
      <c r="D420" s="2"/>
      <c r="E420" s="10" t="s">
        <v>40</v>
      </c>
    </row>
    <row r="421" spans="1:5" hidden="1" thickBot="1" x14ac:dyDescent="0.35">
      <c r="A421" s="3" t="s">
        <v>128</v>
      </c>
      <c r="B421" s="2" t="s">
        <v>149</v>
      </c>
      <c r="C421" s="4" t="s">
        <v>2</v>
      </c>
      <c r="D421" s="2" t="s">
        <v>27</v>
      </c>
      <c r="E421" s="10" t="s">
        <v>30</v>
      </c>
    </row>
    <row r="422" spans="1:5" hidden="1" thickBot="1" x14ac:dyDescent="0.35">
      <c r="A422" s="3" t="s">
        <v>128</v>
      </c>
      <c r="B422" s="2" t="s">
        <v>51</v>
      </c>
      <c r="C422" s="4" t="s">
        <v>120</v>
      </c>
      <c r="D422" s="2" t="s">
        <v>27</v>
      </c>
      <c r="E422" s="10" t="s">
        <v>30</v>
      </c>
    </row>
    <row r="423" spans="1:5" hidden="1" thickBot="1" x14ac:dyDescent="0.35">
      <c r="A423" s="3" t="s">
        <v>128</v>
      </c>
      <c r="B423" s="2" t="s">
        <v>89</v>
      </c>
      <c r="C423" s="4" t="s">
        <v>13</v>
      </c>
      <c r="D423" s="2" t="s">
        <v>20</v>
      </c>
      <c r="E423" s="10" t="s">
        <v>30</v>
      </c>
    </row>
    <row r="424" spans="1:5" hidden="1" thickBot="1" x14ac:dyDescent="0.35">
      <c r="A424" s="3" t="s">
        <v>128</v>
      </c>
      <c r="B424" s="2" t="s">
        <v>82</v>
      </c>
      <c r="C424" s="4" t="s">
        <v>113</v>
      </c>
      <c r="D424" s="2" t="s">
        <v>36</v>
      </c>
      <c r="E424" s="10" t="s">
        <v>30</v>
      </c>
    </row>
    <row r="425" spans="1:5" hidden="1" thickBot="1" x14ac:dyDescent="0.35">
      <c r="A425" s="3" t="s">
        <v>128</v>
      </c>
      <c r="B425" s="2" t="s">
        <v>51</v>
      </c>
      <c r="C425" s="4" t="s">
        <v>54</v>
      </c>
      <c r="D425" s="2" t="s">
        <v>119</v>
      </c>
      <c r="E425" s="10" t="s">
        <v>30</v>
      </c>
    </row>
    <row r="426" spans="1:5" hidden="1" thickBot="1" x14ac:dyDescent="0.35">
      <c r="A426" s="3" t="s">
        <v>128</v>
      </c>
      <c r="B426" s="2" t="s">
        <v>18</v>
      </c>
      <c r="C426" s="4" t="s">
        <v>92</v>
      </c>
      <c r="D426" s="2"/>
      <c r="E426" s="10" t="s">
        <v>30</v>
      </c>
    </row>
    <row r="427" spans="1:5" hidden="1" thickBot="1" x14ac:dyDescent="0.35">
      <c r="A427" s="3" t="s">
        <v>128</v>
      </c>
      <c r="B427" s="2" t="s">
        <v>99</v>
      </c>
      <c r="C427" s="4" t="s">
        <v>72</v>
      </c>
      <c r="D427" s="2" t="s">
        <v>11</v>
      </c>
      <c r="E427" s="10"/>
    </row>
    <row r="428" spans="1:5" hidden="1" thickBot="1" x14ac:dyDescent="0.35">
      <c r="A428" s="3" t="s">
        <v>128</v>
      </c>
      <c r="B428" s="2" t="s">
        <v>89</v>
      </c>
      <c r="C428" s="4" t="s">
        <v>64</v>
      </c>
      <c r="D428" s="2" t="s">
        <v>27</v>
      </c>
      <c r="E428" s="10"/>
    </row>
    <row r="429" spans="1:5" hidden="1" thickBot="1" x14ac:dyDescent="0.35">
      <c r="A429" s="3" t="s">
        <v>128</v>
      </c>
      <c r="B429" s="2" t="s">
        <v>93</v>
      </c>
      <c r="C429" s="4" t="s">
        <v>120</v>
      </c>
      <c r="D429" s="2" t="s">
        <v>20</v>
      </c>
      <c r="E429" s="10"/>
    </row>
    <row r="430" spans="1:5" hidden="1" thickBot="1" x14ac:dyDescent="0.35">
      <c r="A430" s="3" t="s">
        <v>128</v>
      </c>
      <c r="B430" s="2" t="s">
        <v>25</v>
      </c>
      <c r="C430" s="4" t="s">
        <v>60</v>
      </c>
      <c r="D430" s="2" t="s">
        <v>53</v>
      </c>
      <c r="E430" s="10"/>
    </row>
    <row r="431" spans="1:5" hidden="1" thickBot="1" x14ac:dyDescent="0.35">
      <c r="A431" s="3" t="s">
        <v>128</v>
      </c>
      <c r="B431" s="2" t="s">
        <v>28</v>
      </c>
      <c r="C431" s="4" t="s">
        <v>54</v>
      </c>
      <c r="D431" s="2" t="s">
        <v>100</v>
      </c>
      <c r="E431" s="10"/>
    </row>
    <row r="432" spans="1:5" hidden="1" thickBot="1" x14ac:dyDescent="0.35">
      <c r="A432" s="3" t="s">
        <v>128</v>
      </c>
      <c r="B432" s="2" t="s">
        <v>94</v>
      </c>
      <c r="C432" s="4" t="s">
        <v>97</v>
      </c>
      <c r="D432" s="2"/>
      <c r="E432" s="10"/>
    </row>
    <row r="433" spans="1:5" hidden="1" thickBot="1" x14ac:dyDescent="0.35">
      <c r="A433" s="3" t="s">
        <v>128</v>
      </c>
      <c r="B433" s="2"/>
      <c r="C433" s="4" t="s">
        <v>121</v>
      </c>
      <c r="D433" s="2"/>
      <c r="E433" s="10"/>
    </row>
    <row r="434" spans="1:5" hidden="1" thickBot="1" x14ac:dyDescent="0.35">
      <c r="A434" s="3" t="s">
        <v>128</v>
      </c>
      <c r="B434" s="2" t="s">
        <v>82</v>
      </c>
      <c r="C434" s="4" t="s">
        <v>10</v>
      </c>
      <c r="D434" s="2" t="s">
        <v>7</v>
      </c>
      <c r="E434" s="10"/>
    </row>
    <row r="435" spans="1:5" hidden="1" thickBot="1" x14ac:dyDescent="0.35">
      <c r="A435" s="3" t="s">
        <v>128</v>
      </c>
      <c r="B435" s="2"/>
      <c r="C435" s="4" t="s">
        <v>2</v>
      </c>
      <c r="D435" s="2" t="s">
        <v>3</v>
      </c>
      <c r="E435" s="10"/>
    </row>
    <row r="436" spans="1:5" hidden="1" thickBot="1" x14ac:dyDescent="0.35">
      <c r="A436" s="3" t="s">
        <v>128</v>
      </c>
      <c r="B436" s="2" t="s">
        <v>25</v>
      </c>
      <c r="C436" s="4" t="s">
        <v>62</v>
      </c>
      <c r="D436" s="2" t="s">
        <v>11</v>
      </c>
      <c r="E436" s="10" t="s">
        <v>15</v>
      </c>
    </row>
    <row r="437" spans="1:5" hidden="1" thickBot="1" x14ac:dyDescent="0.35">
      <c r="A437" s="3" t="s">
        <v>128</v>
      </c>
      <c r="B437" s="2" t="s">
        <v>25</v>
      </c>
      <c r="C437" s="4"/>
      <c r="D437" s="2" t="s">
        <v>11</v>
      </c>
      <c r="E437" s="10" t="s">
        <v>15</v>
      </c>
    </row>
    <row r="438" spans="1:5" hidden="1" thickBot="1" x14ac:dyDescent="0.35">
      <c r="A438" s="3" t="s">
        <v>128</v>
      </c>
      <c r="B438" s="2" t="s">
        <v>87</v>
      </c>
      <c r="C438" s="4"/>
      <c r="D438" s="2" t="s">
        <v>116</v>
      </c>
      <c r="E438" s="10" t="s">
        <v>15</v>
      </c>
    </row>
    <row r="439" spans="1:5" hidden="1" thickBot="1" x14ac:dyDescent="0.35">
      <c r="A439" s="3" t="s">
        <v>128</v>
      </c>
      <c r="B439" s="2" t="s">
        <v>70</v>
      </c>
      <c r="C439" s="4" t="s">
        <v>2</v>
      </c>
      <c r="D439" s="2" t="s">
        <v>24</v>
      </c>
      <c r="E439" s="10" t="s">
        <v>15</v>
      </c>
    </row>
    <row r="440" spans="1:5" hidden="1" thickBot="1" x14ac:dyDescent="0.35">
      <c r="A440" s="3" t="s">
        <v>128</v>
      </c>
      <c r="B440" s="2" t="s">
        <v>49</v>
      </c>
      <c r="C440" s="4"/>
      <c r="D440" s="2" t="s">
        <v>67</v>
      </c>
      <c r="E440" s="10" t="s">
        <v>15</v>
      </c>
    </row>
    <row r="441" spans="1:5" hidden="1" thickBot="1" x14ac:dyDescent="0.35">
      <c r="A441" s="3" t="s">
        <v>128</v>
      </c>
      <c r="B441" s="2" t="s">
        <v>47</v>
      </c>
      <c r="C441" s="4" t="s">
        <v>19</v>
      </c>
      <c r="D441" s="2" t="s">
        <v>43</v>
      </c>
      <c r="E441" s="10" t="s">
        <v>15</v>
      </c>
    </row>
    <row r="442" spans="1:5" hidden="1" thickBot="1" x14ac:dyDescent="0.35">
      <c r="A442" s="3" t="s">
        <v>128</v>
      </c>
      <c r="B442" s="2" t="s">
        <v>9</v>
      </c>
      <c r="C442" s="4" t="s">
        <v>60</v>
      </c>
      <c r="D442" s="2"/>
      <c r="E442" s="10" t="s">
        <v>15</v>
      </c>
    </row>
    <row r="443" spans="1:5" hidden="1" thickBot="1" x14ac:dyDescent="0.35">
      <c r="A443" s="3" t="s">
        <v>128</v>
      </c>
      <c r="B443" s="2" t="s">
        <v>22</v>
      </c>
      <c r="C443" s="4" t="s">
        <v>131</v>
      </c>
      <c r="D443" s="2" t="s">
        <v>3</v>
      </c>
      <c r="E443" s="10" t="s">
        <v>15</v>
      </c>
    </row>
    <row r="444" spans="1:5" hidden="1" thickBot="1" x14ac:dyDescent="0.35">
      <c r="A444" s="3" t="s">
        <v>128</v>
      </c>
      <c r="B444" s="2" t="s">
        <v>9</v>
      </c>
      <c r="C444" s="4" t="s">
        <v>2</v>
      </c>
      <c r="D444" s="2" t="s">
        <v>24</v>
      </c>
      <c r="E444" s="10" t="s">
        <v>8</v>
      </c>
    </row>
    <row r="445" spans="1:5" hidden="1" thickBot="1" x14ac:dyDescent="0.35">
      <c r="A445" s="3" t="s">
        <v>128</v>
      </c>
      <c r="B445" s="2" t="s">
        <v>45</v>
      </c>
      <c r="C445" s="4" t="s">
        <v>57</v>
      </c>
      <c r="D445" s="2" t="s">
        <v>67</v>
      </c>
      <c r="E445" s="10" t="s">
        <v>8</v>
      </c>
    </row>
    <row r="446" spans="1:5" hidden="1" thickBot="1" x14ac:dyDescent="0.35">
      <c r="A446" s="3" t="s">
        <v>128</v>
      </c>
      <c r="B446" s="2" t="s">
        <v>149</v>
      </c>
      <c r="C446" s="4" t="s">
        <v>111</v>
      </c>
      <c r="D446" s="2" t="s">
        <v>32</v>
      </c>
      <c r="E446" s="10" t="s">
        <v>8</v>
      </c>
    </row>
    <row r="447" spans="1:5" hidden="1" thickBot="1" x14ac:dyDescent="0.35">
      <c r="A447" s="3" t="s">
        <v>128</v>
      </c>
      <c r="B447" s="2" t="s">
        <v>88</v>
      </c>
      <c r="C447" s="4" t="s">
        <v>64</v>
      </c>
      <c r="D447" s="2" t="s">
        <v>20</v>
      </c>
      <c r="E447" s="10" t="s">
        <v>21</v>
      </c>
    </row>
    <row r="448" spans="1:5" hidden="1" thickBot="1" x14ac:dyDescent="0.35">
      <c r="A448" s="3" t="s">
        <v>128</v>
      </c>
      <c r="B448" s="2" t="s">
        <v>18</v>
      </c>
      <c r="C448" s="4" t="s">
        <v>60</v>
      </c>
      <c r="D448" s="2" t="s">
        <v>102</v>
      </c>
      <c r="E448" s="10" t="s">
        <v>21</v>
      </c>
    </row>
    <row r="449" spans="1:5" hidden="1" thickBot="1" x14ac:dyDescent="0.35">
      <c r="A449" s="3" t="s">
        <v>128</v>
      </c>
      <c r="B449" s="2" t="s">
        <v>99</v>
      </c>
      <c r="C449" s="4" t="s">
        <v>121</v>
      </c>
      <c r="D449" s="2" t="s">
        <v>67</v>
      </c>
      <c r="E449" s="10" t="s">
        <v>21</v>
      </c>
    </row>
    <row r="450" spans="1:5" hidden="1" thickBot="1" x14ac:dyDescent="0.35">
      <c r="A450" s="3" t="s">
        <v>128</v>
      </c>
      <c r="B450" s="2" t="s">
        <v>25</v>
      </c>
      <c r="C450" s="4" t="s">
        <v>54</v>
      </c>
      <c r="D450" s="2" t="s">
        <v>36</v>
      </c>
      <c r="E450" s="10" t="s">
        <v>21</v>
      </c>
    </row>
    <row r="451" spans="1:5" hidden="1" thickBot="1" x14ac:dyDescent="0.35">
      <c r="A451" s="3" t="s">
        <v>128</v>
      </c>
      <c r="B451" s="2" t="s">
        <v>149</v>
      </c>
      <c r="C451" s="4" t="s">
        <v>10</v>
      </c>
      <c r="D451" s="2"/>
      <c r="E451" s="10" t="s">
        <v>21</v>
      </c>
    </row>
    <row r="452" spans="1:5" hidden="1" thickBot="1" x14ac:dyDescent="0.35">
      <c r="A452" s="3" t="s">
        <v>128</v>
      </c>
      <c r="B452" s="2" t="s">
        <v>49</v>
      </c>
      <c r="C452" s="4" t="s">
        <v>23</v>
      </c>
      <c r="D452" s="2"/>
      <c r="E452" s="10" t="s">
        <v>21</v>
      </c>
    </row>
    <row r="453" spans="1:5" hidden="1" thickBot="1" x14ac:dyDescent="0.35">
      <c r="A453" s="3" t="s">
        <v>128</v>
      </c>
      <c r="B453" s="2" t="s">
        <v>127</v>
      </c>
      <c r="C453" s="4" t="s">
        <v>2</v>
      </c>
      <c r="D453" s="2"/>
      <c r="E453" s="10" t="s">
        <v>21</v>
      </c>
    </row>
    <row r="454" spans="1:5" hidden="1" thickBot="1" x14ac:dyDescent="0.35">
      <c r="A454" s="3" t="s">
        <v>128</v>
      </c>
      <c r="B454" s="2" t="s">
        <v>125</v>
      </c>
      <c r="C454" s="4" t="s">
        <v>120</v>
      </c>
      <c r="D454" s="2" t="s">
        <v>135</v>
      </c>
      <c r="E454" s="10" t="s">
        <v>21</v>
      </c>
    </row>
    <row r="455" spans="1:5" hidden="1" thickBot="1" x14ac:dyDescent="0.35">
      <c r="A455" s="3" t="s">
        <v>128</v>
      </c>
      <c r="B455" s="2" t="s">
        <v>28</v>
      </c>
      <c r="C455" s="4" t="s">
        <v>131</v>
      </c>
      <c r="D455" s="2" t="s">
        <v>7</v>
      </c>
      <c r="E455" s="10" t="s">
        <v>21</v>
      </c>
    </row>
    <row r="456" spans="1:5" hidden="1" thickBot="1" x14ac:dyDescent="0.35">
      <c r="A456" s="3" t="s">
        <v>128</v>
      </c>
      <c r="B456" s="2" t="s">
        <v>66</v>
      </c>
      <c r="C456" s="4" t="s">
        <v>129</v>
      </c>
      <c r="D456" s="2" t="s">
        <v>96</v>
      </c>
      <c r="E456" s="10" t="s">
        <v>80</v>
      </c>
    </row>
    <row r="457" spans="1:5" hidden="1" thickBot="1" x14ac:dyDescent="0.35">
      <c r="A457" s="3" t="s">
        <v>128</v>
      </c>
      <c r="B457" s="2" t="s">
        <v>28</v>
      </c>
      <c r="C457" s="4" t="s">
        <v>81</v>
      </c>
      <c r="D457" s="2" t="s">
        <v>11</v>
      </c>
      <c r="E457" s="10"/>
    </row>
    <row r="458" spans="1:5" hidden="1" thickBot="1" x14ac:dyDescent="0.35">
      <c r="A458" s="3" t="s">
        <v>128</v>
      </c>
      <c r="B458" s="2" t="s">
        <v>49</v>
      </c>
      <c r="C458" s="4"/>
      <c r="D458" s="2" t="s">
        <v>11</v>
      </c>
      <c r="E458" s="10"/>
    </row>
    <row r="459" spans="1:5" hidden="1" thickBot="1" x14ac:dyDescent="0.35">
      <c r="A459" s="3" t="s">
        <v>128</v>
      </c>
      <c r="B459" s="2"/>
      <c r="C459" s="4"/>
      <c r="D459" s="2" t="s">
        <v>11</v>
      </c>
      <c r="E459" s="10"/>
    </row>
    <row r="460" spans="1:5" hidden="1" thickBot="1" x14ac:dyDescent="0.35">
      <c r="A460" s="3" t="s">
        <v>128</v>
      </c>
      <c r="B460" s="2" t="s">
        <v>70</v>
      </c>
      <c r="C460" s="4" t="s">
        <v>81</v>
      </c>
      <c r="D460" s="2" t="s">
        <v>27</v>
      </c>
      <c r="E460" s="10"/>
    </row>
    <row r="461" spans="1:5" hidden="1" thickBot="1" x14ac:dyDescent="0.35">
      <c r="A461" s="3" t="s">
        <v>128</v>
      </c>
      <c r="B461" s="2"/>
      <c r="C461" s="4"/>
      <c r="D461" s="2" t="s">
        <v>27</v>
      </c>
      <c r="E461" s="10"/>
    </row>
    <row r="462" spans="1:5" hidden="1" thickBot="1" x14ac:dyDescent="0.35">
      <c r="A462" s="3" t="s">
        <v>128</v>
      </c>
      <c r="B462" s="2"/>
      <c r="C462" s="4"/>
      <c r="D462" s="2" t="s">
        <v>27</v>
      </c>
      <c r="E462" s="10"/>
    </row>
    <row r="463" spans="1:5" hidden="1" thickBot="1" x14ac:dyDescent="0.35">
      <c r="A463" s="3" t="s">
        <v>128</v>
      </c>
      <c r="B463" s="2" t="s">
        <v>68</v>
      </c>
      <c r="C463" s="4" t="s">
        <v>75</v>
      </c>
      <c r="D463" s="2" t="s">
        <v>96</v>
      </c>
      <c r="E463" s="10"/>
    </row>
    <row r="464" spans="1:5" hidden="1" thickBot="1" x14ac:dyDescent="0.35">
      <c r="A464" s="3" t="s">
        <v>128</v>
      </c>
      <c r="B464" s="2"/>
      <c r="C464" s="4"/>
      <c r="D464" s="2" t="s">
        <v>96</v>
      </c>
      <c r="E464" s="10"/>
    </row>
    <row r="465" spans="1:5" hidden="1" thickBot="1" x14ac:dyDescent="0.35">
      <c r="A465" s="3" t="s">
        <v>128</v>
      </c>
      <c r="B465" s="2" t="s">
        <v>82</v>
      </c>
      <c r="C465" s="4"/>
      <c r="D465" s="2" t="s">
        <v>24</v>
      </c>
      <c r="E465" s="10"/>
    </row>
    <row r="466" spans="1:5" hidden="1" thickBot="1" x14ac:dyDescent="0.35">
      <c r="A466" s="3" t="s">
        <v>128</v>
      </c>
      <c r="B466" s="2" t="s">
        <v>1</v>
      </c>
      <c r="C466" s="4"/>
      <c r="D466" s="2" t="s">
        <v>20</v>
      </c>
      <c r="E466" s="10"/>
    </row>
    <row r="467" spans="1:5" hidden="1" thickBot="1" x14ac:dyDescent="0.35">
      <c r="A467" s="3" t="s">
        <v>128</v>
      </c>
      <c r="B467" s="2" t="s">
        <v>66</v>
      </c>
      <c r="C467" s="4" t="s">
        <v>81</v>
      </c>
      <c r="D467" s="2" t="s">
        <v>20</v>
      </c>
      <c r="E467" s="10"/>
    </row>
    <row r="468" spans="1:5" hidden="1" thickBot="1" x14ac:dyDescent="0.35">
      <c r="A468" s="3" t="s">
        <v>128</v>
      </c>
      <c r="B468" s="2"/>
      <c r="C468" s="4"/>
      <c r="D468" s="2" t="s">
        <v>20</v>
      </c>
      <c r="E468" s="10"/>
    </row>
    <row r="469" spans="1:5" hidden="1" thickBot="1" x14ac:dyDescent="0.35">
      <c r="A469" s="3" t="s">
        <v>128</v>
      </c>
      <c r="B469" s="2"/>
      <c r="C469" s="4"/>
      <c r="D469" s="2" t="s">
        <v>20</v>
      </c>
      <c r="E469" s="10"/>
    </row>
    <row r="470" spans="1:5" hidden="1" thickBot="1" x14ac:dyDescent="0.35">
      <c r="A470" s="3" t="s">
        <v>128</v>
      </c>
      <c r="B470" s="2" t="s">
        <v>149</v>
      </c>
      <c r="C470" s="4" t="s">
        <v>79</v>
      </c>
      <c r="D470" s="2" t="s">
        <v>67</v>
      </c>
      <c r="E470" s="10"/>
    </row>
    <row r="471" spans="1:5" hidden="1" thickBot="1" x14ac:dyDescent="0.35">
      <c r="A471" s="3" t="s">
        <v>128</v>
      </c>
      <c r="B471" s="2"/>
      <c r="C471" s="4"/>
      <c r="D471" s="2" t="s">
        <v>67</v>
      </c>
      <c r="E471" s="10"/>
    </row>
    <row r="472" spans="1:5" hidden="1" thickBot="1" x14ac:dyDescent="0.35">
      <c r="A472" s="3" t="s">
        <v>128</v>
      </c>
      <c r="B472" s="2"/>
      <c r="C472" s="4"/>
      <c r="D472" s="2" t="s">
        <v>29</v>
      </c>
      <c r="E472" s="10"/>
    </row>
    <row r="473" spans="1:5" hidden="1" thickBot="1" x14ac:dyDescent="0.35">
      <c r="A473" s="3" t="s">
        <v>128</v>
      </c>
      <c r="B473" s="2"/>
      <c r="C473" s="4"/>
      <c r="D473" s="2" t="s">
        <v>29</v>
      </c>
      <c r="E473" s="10"/>
    </row>
    <row r="474" spans="1:5" hidden="1" thickBot="1" x14ac:dyDescent="0.35">
      <c r="A474" s="3" t="s">
        <v>128</v>
      </c>
      <c r="B474" s="2" t="s">
        <v>9</v>
      </c>
      <c r="C474" s="4"/>
      <c r="D474" s="2" t="s">
        <v>123</v>
      </c>
      <c r="E474" s="10"/>
    </row>
    <row r="475" spans="1:5" hidden="1" thickBot="1" x14ac:dyDescent="0.35">
      <c r="A475" s="3" t="s">
        <v>128</v>
      </c>
      <c r="B475" s="2"/>
      <c r="C475" s="4"/>
      <c r="D475" s="2" t="s">
        <v>123</v>
      </c>
      <c r="E475" s="10"/>
    </row>
    <row r="476" spans="1:5" hidden="1" thickBot="1" x14ac:dyDescent="0.35">
      <c r="A476" s="3" t="s">
        <v>128</v>
      </c>
      <c r="B476" s="2"/>
      <c r="C476" s="4"/>
      <c r="D476" s="2" t="s">
        <v>110</v>
      </c>
      <c r="E476" s="10"/>
    </row>
    <row r="477" spans="1:5" hidden="1" thickBot="1" x14ac:dyDescent="0.35">
      <c r="A477" s="3" t="s">
        <v>128</v>
      </c>
      <c r="B477" s="2"/>
      <c r="C477" s="4"/>
      <c r="D477" s="2" t="s">
        <v>32</v>
      </c>
      <c r="E477" s="10"/>
    </row>
    <row r="478" spans="1:5" hidden="1" thickBot="1" x14ac:dyDescent="0.35">
      <c r="A478" s="3" t="s">
        <v>128</v>
      </c>
      <c r="B478" s="2"/>
      <c r="C478" s="4"/>
      <c r="D478" s="2" t="s">
        <v>32</v>
      </c>
      <c r="E478" s="10"/>
    </row>
    <row r="479" spans="1:5" hidden="1" thickBot="1" x14ac:dyDescent="0.35">
      <c r="A479" s="3" t="s">
        <v>128</v>
      </c>
      <c r="B479" s="2" t="s">
        <v>78</v>
      </c>
      <c r="C479" s="4"/>
      <c r="D479" s="2" t="s">
        <v>105</v>
      </c>
      <c r="E479" s="10"/>
    </row>
    <row r="480" spans="1:5" hidden="1" thickBot="1" x14ac:dyDescent="0.35">
      <c r="A480" s="3" t="s">
        <v>128</v>
      </c>
      <c r="B480" s="2"/>
      <c r="C480" s="4"/>
      <c r="D480" s="2" t="s">
        <v>53</v>
      </c>
      <c r="E480" s="10"/>
    </row>
    <row r="481" spans="1:5" hidden="1" thickBot="1" x14ac:dyDescent="0.35">
      <c r="A481" s="3" t="s">
        <v>128</v>
      </c>
      <c r="B481" s="2"/>
      <c r="C481" s="4"/>
      <c r="D481" s="2" t="s">
        <v>124</v>
      </c>
      <c r="E481" s="10"/>
    </row>
    <row r="482" spans="1:5" hidden="1" thickBot="1" x14ac:dyDescent="0.35">
      <c r="A482" s="3" t="s">
        <v>128</v>
      </c>
      <c r="B482" s="2"/>
      <c r="C482" s="4"/>
      <c r="D482" s="2" t="s">
        <v>100</v>
      </c>
      <c r="E482" s="10"/>
    </row>
    <row r="483" spans="1:5" hidden="1" thickBot="1" x14ac:dyDescent="0.35">
      <c r="A483" s="3" t="s">
        <v>128</v>
      </c>
      <c r="B483" s="2"/>
      <c r="C483" s="4"/>
      <c r="D483" s="2" t="s">
        <v>100</v>
      </c>
      <c r="E483" s="10"/>
    </row>
    <row r="484" spans="1:5" hidden="1" thickBot="1" x14ac:dyDescent="0.35">
      <c r="A484" s="3" t="s">
        <v>128</v>
      </c>
      <c r="B484" s="2"/>
      <c r="C484" s="4"/>
      <c r="D484" s="2" t="s">
        <v>100</v>
      </c>
      <c r="E484" s="10"/>
    </row>
    <row r="485" spans="1:5" hidden="1" thickBot="1" x14ac:dyDescent="0.35">
      <c r="A485" s="3" t="s">
        <v>128</v>
      </c>
      <c r="B485" s="2"/>
      <c r="C485" s="4"/>
      <c r="D485" s="2"/>
      <c r="E485" s="10"/>
    </row>
    <row r="486" spans="1:5" hidden="1" thickBot="1" x14ac:dyDescent="0.35">
      <c r="A486" s="3" t="s">
        <v>128</v>
      </c>
      <c r="B486" s="2"/>
      <c r="C486" s="4"/>
      <c r="D486" s="2"/>
      <c r="E486" s="10"/>
    </row>
    <row r="487" spans="1:5" hidden="1" thickBot="1" x14ac:dyDescent="0.35">
      <c r="A487" s="3" t="s">
        <v>128</v>
      </c>
      <c r="B487" s="2"/>
      <c r="C487" s="4"/>
      <c r="D487" s="2"/>
      <c r="E487" s="10"/>
    </row>
    <row r="488" spans="1:5" hidden="1" thickBot="1" x14ac:dyDescent="0.35">
      <c r="A488" s="3" t="s">
        <v>128</v>
      </c>
      <c r="B488" s="2"/>
      <c r="C488" s="4"/>
      <c r="D488" s="2"/>
      <c r="E488" s="10"/>
    </row>
    <row r="489" spans="1:5" hidden="1" thickBot="1" x14ac:dyDescent="0.35">
      <c r="A489" s="3" t="s">
        <v>128</v>
      </c>
      <c r="B489" s="2" t="s">
        <v>18</v>
      </c>
      <c r="C489" s="4"/>
      <c r="D489" s="2"/>
      <c r="E489" s="10"/>
    </row>
    <row r="490" spans="1:5" hidden="1" thickBot="1" x14ac:dyDescent="0.35">
      <c r="A490" s="3" t="s">
        <v>128</v>
      </c>
      <c r="B490" s="2"/>
      <c r="C490" s="4"/>
      <c r="D490" s="2"/>
      <c r="E490" s="10"/>
    </row>
    <row r="491" spans="1:5" hidden="1" thickBot="1" x14ac:dyDescent="0.35">
      <c r="A491" s="3" t="s">
        <v>128</v>
      </c>
      <c r="B491" s="2" t="s">
        <v>88</v>
      </c>
      <c r="C491" s="4" t="s">
        <v>75</v>
      </c>
      <c r="D491" s="2" t="s">
        <v>135</v>
      </c>
      <c r="E491" s="10"/>
    </row>
    <row r="492" spans="1:5" hidden="1" thickBot="1" x14ac:dyDescent="0.35">
      <c r="A492" s="3" t="s">
        <v>128</v>
      </c>
      <c r="B492" s="2" t="s">
        <v>34</v>
      </c>
      <c r="C492" s="4" t="s">
        <v>81</v>
      </c>
      <c r="D492" s="2" t="s">
        <v>135</v>
      </c>
      <c r="E492" s="10"/>
    </row>
    <row r="493" spans="1:5" hidden="1" thickBot="1" x14ac:dyDescent="0.35">
      <c r="A493" s="3" t="s">
        <v>128</v>
      </c>
      <c r="B493" s="2"/>
      <c r="C493" s="4"/>
      <c r="D493" s="2" t="s">
        <v>135</v>
      </c>
      <c r="E493" s="10"/>
    </row>
    <row r="494" spans="1:5" hidden="1" thickBot="1" x14ac:dyDescent="0.35">
      <c r="A494" s="3" t="s">
        <v>128</v>
      </c>
      <c r="B494" s="2"/>
      <c r="C494" s="4"/>
      <c r="D494" s="2" t="s">
        <v>135</v>
      </c>
      <c r="E494" s="10"/>
    </row>
    <row r="495" spans="1:5" hidden="1" thickBot="1" x14ac:dyDescent="0.35">
      <c r="A495" s="3" t="s">
        <v>128</v>
      </c>
      <c r="B495" s="2"/>
      <c r="C495" s="4"/>
      <c r="D495" s="2" t="s">
        <v>7</v>
      </c>
      <c r="E495" s="10"/>
    </row>
    <row r="496" spans="1:5" hidden="1" thickBot="1" x14ac:dyDescent="0.35">
      <c r="A496" s="3" t="s">
        <v>128</v>
      </c>
      <c r="B496" s="2"/>
      <c r="C496" s="4"/>
      <c r="D496" s="2" t="s">
        <v>7</v>
      </c>
      <c r="E496" s="10"/>
    </row>
    <row r="497" spans="1:5" hidden="1" thickBot="1" x14ac:dyDescent="0.35">
      <c r="A497" s="3" t="s">
        <v>128</v>
      </c>
      <c r="B497" s="2"/>
      <c r="C497" s="4"/>
      <c r="D497" s="2" t="s">
        <v>7</v>
      </c>
      <c r="E497" s="10"/>
    </row>
    <row r="498" spans="1:5" hidden="1" thickBot="1" x14ac:dyDescent="0.35">
      <c r="A498" s="3" t="s">
        <v>128</v>
      </c>
      <c r="B498" s="2" t="s">
        <v>5</v>
      </c>
      <c r="C498" s="4"/>
      <c r="D498" s="2" t="s">
        <v>118</v>
      </c>
      <c r="E498" s="10"/>
    </row>
    <row r="499" spans="1:5" hidden="1" thickBot="1" x14ac:dyDescent="0.35">
      <c r="A499" s="3" t="s">
        <v>128</v>
      </c>
      <c r="B499" s="2"/>
      <c r="C499" s="4"/>
      <c r="D499" s="2" t="s">
        <v>118</v>
      </c>
      <c r="E499" s="10"/>
    </row>
    <row r="500" spans="1:5" hidden="1" thickBot="1" x14ac:dyDescent="0.35">
      <c r="A500" s="3" t="s">
        <v>128</v>
      </c>
      <c r="B500" s="2" t="s">
        <v>87</v>
      </c>
      <c r="C500" s="4"/>
      <c r="D500" s="2" t="s">
        <v>50</v>
      </c>
      <c r="E500" s="10"/>
    </row>
    <row r="501" spans="1:5" hidden="1" thickBot="1" x14ac:dyDescent="0.35">
      <c r="A501" s="3" t="s">
        <v>128</v>
      </c>
      <c r="B501" s="2" t="s">
        <v>127</v>
      </c>
      <c r="C501" s="4" t="s">
        <v>81</v>
      </c>
      <c r="D501" s="2" t="s">
        <v>50</v>
      </c>
      <c r="E501" s="10"/>
    </row>
    <row r="502" spans="1:5" hidden="1" thickBot="1" x14ac:dyDescent="0.35">
      <c r="A502" s="3" t="s">
        <v>128</v>
      </c>
      <c r="B502" s="2"/>
      <c r="C502" s="4"/>
      <c r="D502" s="2" t="s">
        <v>50</v>
      </c>
      <c r="E502" s="10"/>
    </row>
    <row r="503" spans="1:5" hidden="1" thickBot="1" x14ac:dyDescent="0.35">
      <c r="A503" s="3" t="s">
        <v>128</v>
      </c>
      <c r="B503" s="2"/>
      <c r="C503" s="4"/>
      <c r="D503" s="2" t="s">
        <v>3</v>
      </c>
      <c r="E503" s="10"/>
    </row>
    <row r="504" spans="1:5" hidden="1" thickBot="1" x14ac:dyDescent="0.35">
      <c r="A504" s="3" t="s">
        <v>128</v>
      </c>
      <c r="B504" s="2"/>
      <c r="C504" s="4"/>
      <c r="D504" s="2" t="s">
        <v>3</v>
      </c>
      <c r="E504" s="10"/>
    </row>
    <row r="505" spans="1:5" hidden="1" thickBot="1" x14ac:dyDescent="0.35">
      <c r="A505" s="3" t="s">
        <v>132</v>
      </c>
      <c r="B505" s="2" t="s">
        <v>89</v>
      </c>
      <c r="C505" s="4" t="s">
        <v>19</v>
      </c>
      <c r="D505" s="2" t="s">
        <v>20</v>
      </c>
      <c r="E505" s="10" t="s">
        <v>44</v>
      </c>
    </row>
    <row r="506" spans="1:5" hidden="1" thickBot="1" x14ac:dyDescent="0.35">
      <c r="A506" s="3" t="s">
        <v>132</v>
      </c>
      <c r="B506" s="2" t="s">
        <v>94</v>
      </c>
      <c r="C506" s="4" t="s">
        <v>57</v>
      </c>
      <c r="D506" s="2" t="s">
        <v>36</v>
      </c>
      <c r="E506" s="10" t="s">
        <v>44</v>
      </c>
    </row>
    <row r="507" spans="1:5" hidden="1" thickBot="1" x14ac:dyDescent="0.35">
      <c r="A507" s="3" t="s">
        <v>132</v>
      </c>
      <c r="B507" s="2" t="s">
        <v>87</v>
      </c>
      <c r="C507" s="4" t="s">
        <v>72</v>
      </c>
      <c r="D507" s="2" t="s">
        <v>36</v>
      </c>
      <c r="E507" s="10" t="s">
        <v>44</v>
      </c>
    </row>
    <row r="508" spans="1:5" hidden="1" thickBot="1" x14ac:dyDescent="0.35">
      <c r="A508" s="3" t="s">
        <v>132</v>
      </c>
      <c r="B508" s="2" t="s">
        <v>49</v>
      </c>
      <c r="C508" s="4" t="s">
        <v>13</v>
      </c>
      <c r="D508" s="2"/>
      <c r="E508" s="10" t="s">
        <v>44</v>
      </c>
    </row>
    <row r="509" spans="1:5" hidden="1" thickBot="1" x14ac:dyDescent="0.35">
      <c r="A509" s="3" t="s">
        <v>132</v>
      </c>
      <c r="B509" s="2" t="s">
        <v>149</v>
      </c>
      <c r="C509" s="4" t="s">
        <v>2</v>
      </c>
      <c r="D509" s="2" t="s">
        <v>50</v>
      </c>
      <c r="E509" s="10" t="s">
        <v>44</v>
      </c>
    </row>
    <row r="510" spans="1:5" hidden="1" thickBot="1" x14ac:dyDescent="0.35">
      <c r="A510" s="3" t="s">
        <v>132</v>
      </c>
      <c r="B510" s="2" t="s">
        <v>114</v>
      </c>
      <c r="C510" s="4" t="s">
        <v>71</v>
      </c>
      <c r="D510" s="2" t="s">
        <v>29</v>
      </c>
      <c r="E510" s="10" t="s">
        <v>63</v>
      </c>
    </row>
    <row r="511" spans="1:5" hidden="1" thickBot="1" x14ac:dyDescent="0.35">
      <c r="A511" s="3" t="s">
        <v>132</v>
      </c>
      <c r="B511" s="2" t="s">
        <v>88</v>
      </c>
      <c r="C511" s="4" t="s">
        <v>64</v>
      </c>
      <c r="D511" s="2"/>
      <c r="E511" s="10" t="s">
        <v>63</v>
      </c>
    </row>
    <row r="512" spans="1:5" hidden="1" thickBot="1" x14ac:dyDescent="0.35">
      <c r="A512" s="3" t="s">
        <v>132</v>
      </c>
      <c r="B512" s="2" t="s">
        <v>87</v>
      </c>
      <c r="C512" s="4"/>
      <c r="D512" s="2"/>
      <c r="E512" s="10" t="s">
        <v>63</v>
      </c>
    </row>
    <row r="513" spans="1:5" hidden="1" thickBot="1" x14ac:dyDescent="0.35">
      <c r="A513" s="3" t="s">
        <v>132</v>
      </c>
      <c r="B513" s="2" t="s">
        <v>127</v>
      </c>
      <c r="C513" s="4" t="s">
        <v>54</v>
      </c>
      <c r="D513" s="2" t="s">
        <v>118</v>
      </c>
      <c r="E513" s="10" t="s">
        <v>63</v>
      </c>
    </row>
    <row r="514" spans="1:5" hidden="1" thickBot="1" x14ac:dyDescent="0.35">
      <c r="A514" s="3" t="s">
        <v>132</v>
      </c>
      <c r="B514" s="2" t="s">
        <v>25</v>
      </c>
      <c r="C514" s="4" t="s">
        <v>92</v>
      </c>
      <c r="D514" s="2" t="s">
        <v>50</v>
      </c>
      <c r="E514" s="10" t="s">
        <v>63</v>
      </c>
    </row>
    <row r="515" spans="1:5" hidden="1" thickBot="1" x14ac:dyDescent="0.35">
      <c r="A515" s="3" t="s">
        <v>132</v>
      </c>
      <c r="B515" s="2" t="s">
        <v>9</v>
      </c>
      <c r="C515" s="4" t="s">
        <v>13</v>
      </c>
      <c r="D515" s="2" t="s">
        <v>116</v>
      </c>
      <c r="E515" s="10" t="s">
        <v>48</v>
      </c>
    </row>
    <row r="516" spans="1:5" hidden="1" thickBot="1" x14ac:dyDescent="0.35">
      <c r="A516" s="3" t="s">
        <v>132</v>
      </c>
      <c r="B516" s="2" t="s">
        <v>82</v>
      </c>
      <c r="C516" s="4" t="s">
        <v>42</v>
      </c>
      <c r="D516" s="2" t="s">
        <v>96</v>
      </c>
      <c r="E516" s="10" t="s">
        <v>48</v>
      </c>
    </row>
    <row r="517" spans="1:5" hidden="1" thickBot="1" x14ac:dyDescent="0.35">
      <c r="A517" s="3" t="s">
        <v>132</v>
      </c>
      <c r="B517" s="2" t="s">
        <v>18</v>
      </c>
      <c r="C517" s="4" t="s">
        <v>57</v>
      </c>
      <c r="D517" s="2"/>
      <c r="E517" s="10" t="s">
        <v>48</v>
      </c>
    </row>
    <row r="518" spans="1:5" hidden="1" thickBot="1" x14ac:dyDescent="0.35">
      <c r="A518" s="3" t="s">
        <v>132</v>
      </c>
      <c r="B518" s="2" t="s">
        <v>87</v>
      </c>
      <c r="C518" s="4" t="s">
        <v>52</v>
      </c>
      <c r="D518" s="2"/>
      <c r="E518" s="10" t="s">
        <v>90</v>
      </c>
    </row>
    <row r="519" spans="1:5" hidden="1" thickBot="1" x14ac:dyDescent="0.35">
      <c r="A519" s="3" t="s">
        <v>132</v>
      </c>
      <c r="B519" s="2" t="s">
        <v>5</v>
      </c>
      <c r="C519" s="4" t="s">
        <v>62</v>
      </c>
      <c r="D519" s="2" t="s">
        <v>135</v>
      </c>
      <c r="E519" s="10" t="s">
        <v>90</v>
      </c>
    </row>
    <row r="520" spans="1:5" hidden="1" thickBot="1" x14ac:dyDescent="0.35">
      <c r="A520" s="3" t="s">
        <v>132</v>
      </c>
      <c r="B520" s="2" t="s">
        <v>9</v>
      </c>
      <c r="C520" s="4" t="s">
        <v>120</v>
      </c>
      <c r="D520" s="2" t="s">
        <v>109</v>
      </c>
      <c r="E520" s="10" t="s">
        <v>106</v>
      </c>
    </row>
    <row r="521" spans="1:5" hidden="1" thickBot="1" x14ac:dyDescent="0.35">
      <c r="A521" s="3" t="s">
        <v>132</v>
      </c>
      <c r="B521" s="2" t="s">
        <v>9</v>
      </c>
      <c r="C521" s="4"/>
      <c r="D521" s="2" t="s">
        <v>110</v>
      </c>
      <c r="E521" s="10" t="s">
        <v>106</v>
      </c>
    </row>
    <row r="522" spans="1:5" hidden="1" thickBot="1" x14ac:dyDescent="0.35">
      <c r="A522" s="3" t="s">
        <v>132</v>
      </c>
      <c r="B522" s="2" t="s">
        <v>49</v>
      </c>
      <c r="C522" s="4" t="s">
        <v>23</v>
      </c>
      <c r="D522" s="2" t="s">
        <v>53</v>
      </c>
      <c r="E522" s="10" t="s">
        <v>106</v>
      </c>
    </row>
    <row r="523" spans="1:5" hidden="1" thickBot="1" x14ac:dyDescent="0.35">
      <c r="A523" s="3" t="s">
        <v>132</v>
      </c>
      <c r="B523" s="2" t="s">
        <v>31</v>
      </c>
      <c r="C523" s="4" t="s">
        <v>111</v>
      </c>
      <c r="D523" s="2" t="s">
        <v>135</v>
      </c>
      <c r="E523" s="10" t="s">
        <v>106</v>
      </c>
    </row>
    <row r="524" spans="1:5" hidden="1" thickBot="1" x14ac:dyDescent="0.35">
      <c r="A524" s="3" t="s">
        <v>132</v>
      </c>
      <c r="B524" s="2" t="s">
        <v>18</v>
      </c>
      <c r="C524" s="4" t="s">
        <v>10</v>
      </c>
      <c r="D524" s="2" t="s">
        <v>3</v>
      </c>
      <c r="E524" s="10" t="s">
        <v>106</v>
      </c>
    </row>
    <row r="525" spans="1:5" hidden="1" thickBot="1" x14ac:dyDescent="0.35">
      <c r="A525" s="3" t="s">
        <v>132</v>
      </c>
      <c r="B525" s="2"/>
      <c r="C525" s="4" t="s">
        <v>46</v>
      </c>
      <c r="D525" s="2" t="s">
        <v>118</v>
      </c>
      <c r="E525" s="10" t="s">
        <v>17</v>
      </c>
    </row>
    <row r="526" spans="1:5" hidden="1" thickBot="1" x14ac:dyDescent="0.35">
      <c r="A526" s="3" t="s">
        <v>132</v>
      </c>
      <c r="B526" s="2" t="s">
        <v>85</v>
      </c>
      <c r="C526" s="4" t="s">
        <v>121</v>
      </c>
      <c r="D526" s="2" t="s">
        <v>3</v>
      </c>
      <c r="E526" s="10" t="s">
        <v>17</v>
      </c>
    </row>
    <row r="527" spans="1:5" hidden="1" thickBot="1" x14ac:dyDescent="0.35">
      <c r="A527" s="3" t="s">
        <v>132</v>
      </c>
      <c r="B527" s="2" t="s">
        <v>70</v>
      </c>
      <c r="C527" s="4" t="s">
        <v>23</v>
      </c>
      <c r="D527" s="2" t="s">
        <v>27</v>
      </c>
      <c r="E527" s="10" t="s">
        <v>103</v>
      </c>
    </row>
    <row r="528" spans="1:5" hidden="1" thickBot="1" x14ac:dyDescent="0.35">
      <c r="A528" s="3" t="s">
        <v>132</v>
      </c>
      <c r="B528" s="2" t="s">
        <v>59</v>
      </c>
      <c r="C528" s="4"/>
      <c r="D528" s="2" t="s">
        <v>123</v>
      </c>
      <c r="E528" s="10" t="s">
        <v>103</v>
      </c>
    </row>
    <row r="529" spans="1:5" hidden="1" thickBot="1" x14ac:dyDescent="0.35">
      <c r="A529" s="3" t="s">
        <v>132</v>
      </c>
      <c r="B529" s="2" t="s">
        <v>114</v>
      </c>
      <c r="C529" s="4" t="s">
        <v>54</v>
      </c>
      <c r="D529" s="2"/>
      <c r="E529" s="10" t="s">
        <v>103</v>
      </c>
    </row>
    <row r="530" spans="1:5" hidden="1" thickBot="1" x14ac:dyDescent="0.35">
      <c r="A530" s="3" t="s">
        <v>132</v>
      </c>
      <c r="B530" s="2" t="s">
        <v>22</v>
      </c>
      <c r="C530" s="4" t="s">
        <v>60</v>
      </c>
      <c r="D530" s="2" t="s">
        <v>50</v>
      </c>
      <c r="E530" s="10" t="s">
        <v>103</v>
      </c>
    </row>
    <row r="531" spans="1:5" hidden="1" thickBot="1" x14ac:dyDescent="0.35">
      <c r="A531" s="3" t="s">
        <v>132</v>
      </c>
      <c r="B531" s="2" t="s">
        <v>107</v>
      </c>
      <c r="C531" s="4" t="s">
        <v>104</v>
      </c>
      <c r="D531" s="2" t="s">
        <v>27</v>
      </c>
      <c r="E531" s="10" t="s">
        <v>69</v>
      </c>
    </row>
    <row r="532" spans="1:5" hidden="1" thickBot="1" x14ac:dyDescent="0.35">
      <c r="A532" s="3" t="s">
        <v>132</v>
      </c>
      <c r="B532" s="2" t="s">
        <v>91</v>
      </c>
      <c r="C532" s="4" t="s">
        <v>62</v>
      </c>
      <c r="D532" s="2"/>
      <c r="E532" s="10" t="s">
        <v>69</v>
      </c>
    </row>
    <row r="533" spans="1:5" hidden="1" thickBot="1" x14ac:dyDescent="0.35">
      <c r="A533" s="3" t="s">
        <v>132</v>
      </c>
      <c r="B533" s="2" t="s">
        <v>25</v>
      </c>
      <c r="C533" s="4" t="s">
        <v>62</v>
      </c>
      <c r="D533" s="2" t="s">
        <v>20</v>
      </c>
      <c r="E533" s="10" t="s">
        <v>95</v>
      </c>
    </row>
    <row r="534" spans="1:5" hidden="1" thickBot="1" x14ac:dyDescent="0.35">
      <c r="A534" s="3" t="s">
        <v>132</v>
      </c>
      <c r="B534" s="2" t="s">
        <v>87</v>
      </c>
      <c r="C534" s="4" t="s">
        <v>60</v>
      </c>
      <c r="D534" s="2" t="s">
        <v>3</v>
      </c>
      <c r="E534" s="10" t="s">
        <v>95</v>
      </c>
    </row>
    <row r="535" spans="1:5" hidden="1" thickBot="1" x14ac:dyDescent="0.35">
      <c r="A535" s="3" t="s">
        <v>132</v>
      </c>
      <c r="B535" s="2" t="s">
        <v>66</v>
      </c>
      <c r="C535" s="4" t="s">
        <v>113</v>
      </c>
      <c r="D535" s="2" t="s">
        <v>20</v>
      </c>
      <c r="E535" s="10" t="s">
        <v>108</v>
      </c>
    </row>
    <row r="536" spans="1:5" hidden="1" thickBot="1" x14ac:dyDescent="0.35">
      <c r="A536" s="3" t="s">
        <v>132</v>
      </c>
      <c r="B536" s="2" t="s">
        <v>31</v>
      </c>
      <c r="C536" s="4"/>
      <c r="D536" s="2" t="s">
        <v>67</v>
      </c>
      <c r="E536" s="10" t="s">
        <v>108</v>
      </c>
    </row>
    <row r="537" spans="1:5" hidden="1" thickBot="1" x14ac:dyDescent="0.35">
      <c r="A537" s="3" t="s">
        <v>132</v>
      </c>
      <c r="B537" s="2" t="s">
        <v>82</v>
      </c>
      <c r="C537" s="4" t="s">
        <v>79</v>
      </c>
      <c r="D537" s="2" t="s">
        <v>119</v>
      </c>
      <c r="E537" s="10" t="s">
        <v>108</v>
      </c>
    </row>
    <row r="538" spans="1:5" hidden="1" thickBot="1" x14ac:dyDescent="0.35">
      <c r="A538" s="3" t="s">
        <v>132</v>
      </c>
      <c r="B538" s="2" t="s">
        <v>149</v>
      </c>
      <c r="C538" s="4" t="s">
        <v>120</v>
      </c>
      <c r="D538" s="2" t="s">
        <v>135</v>
      </c>
      <c r="E538" s="10" t="s">
        <v>108</v>
      </c>
    </row>
    <row r="539" spans="1:5" hidden="1" thickBot="1" x14ac:dyDescent="0.35">
      <c r="A539" s="3" t="s">
        <v>132</v>
      </c>
      <c r="B539" s="2" t="s">
        <v>51</v>
      </c>
      <c r="C539" s="4" t="s">
        <v>23</v>
      </c>
      <c r="D539" s="2" t="s">
        <v>3</v>
      </c>
      <c r="E539" s="10" t="s">
        <v>108</v>
      </c>
    </row>
    <row r="540" spans="1:5" hidden="1" thickBot="1" x14ac:dyDescent="0.35">
      <c r="A540" s="3" t="s">
        <v>132</v>
      </c>
      <c r="B540" s="2" t="s">
        <v>5</v>
      </c>
      <c r="C540" s="4" t="s">
        <v>120</v>
      </c>
      <c r="D540" s="2" t="s">
        <v>96</v>
      </c>
      <c r="E540" s="10" t="s">
        <v>74</v>
      </c>
    </row>
    <row r="541" spans="1:5" hidden="1" thickBot="1" x14ac:dyDescent="0.35">
      <c r="A541" s="3" t="s">
        <v>132</v>
      </c>
      <c r="B541" s="2" t="s">
        <v>5</v>
      </c>
      <c r="C541" s="4"/>
      <c r="D541" s="2" t="s">
        <v>24</v>
      </c>
      <c r="E541" s="10" t="s">
        <v>74</v>
      </c>
    </row>
    <row r="542" spans="1:5" hidden="1" thickBot="1" x14ac:dyDescent="0.35">
      <c r="A542" s="3" t="s">
        <v>132</v>
      </c>
      <c r="B542" s="2" t="s">
        <v>114</v>
      </c>
      <c r="C542" s="4" t="s">
        <v>64</v>
      </c>
      <c r="D542" s="2"/>
      <c r="E542" s="10" t="s">
        <v>74</v>
      </c>
    </row>
    <row r="543" spans="1:5" hidden="1" thickBot="1" x14ac:dyDescent="0.35">
      <c r="A543" s="3" t="s">
        <v>132</v>
      </c>
      <c r="B543" s="2" t="s">
        <v>45</v>
      </c>
      <c r="C543" s="4" t="s">
        <v>23</v>
      </c>
      <c r="D543" s="2" t="s">
        <v>50</v>
      </c>
      <c r="E543" s="10" t="s">
        <v>74</v>
      </c>
    </row>
    <row r="544" spans="1:5" hidden="1" thickBot="1" x14ac:dyDescent="0.35">
      <c r="A544" s="3" t="s">
        <v>132</v>
      </c>
      <c r="B544" s="2" t="s">
        <v>66</v>
      </c>
      <c r="C544" s="4" t="s">
        <v>19</v>
      </c>
      <c r="D544" s="2" t="s">
        <v>11</v>
      </c>
      <c r="E544" s="10" t="s">
        <v>37</v>
      </c>
    </row>
    <row r="545" spans="1:5" hidden="1" thickBot="1" x14ac:dyDescent="0.35">
      <c r="A545" s="3" t="s">
        <v>132</v>
      </c>
      <c r="B545" s="2" t="s">
        <v>149</v>
      </c>
      <c r="C545" s="4" t="s">
        <v>42</v>
      </c>
      <c r="D545" s="2" t="s">
        <v>14</v>
      </c>
      <c r="E545" s="10" t="s">
        <v>37</v>
      </c>
    </row>
    <row r="546" spans="1:5" hidden="1" thickBot="1" x14ac:dyDescent="0.35">
      <c r="A546" s="3" t="s">
        <v>132</v>
      </c>
      <c r="B546" s="2" t="s">
        <v>49</v>
      </c>
      <c r="C546" s="4" t="s">
        <v>26</v>
      </c>
      <c r="D546" s="2" t="s">
        <v>67</v>
      </c>
      <c r="E546" s="10" t="s">
        <v>37</v>
      </c>
    </row>
    <row r="547" spans="1:5" hidden="1" thickBot="1" x14ac:dyDescent="0.35">
      <c r="A547" s="3" t="s">
        <v>132</v>
      </c>
      <c r="B547" s="2" t="s">
        <v>49</v>
      </c>
      <c r="C547" s="4" t="s">
        <v>57</v>
      </c>
      <c r="D547" s="2" t="s">
        <v>29</v>
      </c>
      <c r="E547" s="10" t="s">
        <v>37</v>
      </c>
    </row>
    <row r="548" spans="1:5" hidden="1" thickBot="1" x14ac:dyDescent="0.35">
      <c r="A548" s="3" t="s">
        <v>132</v>
      </c>
      <c r="B548" s="2" t="s">
        <v>22</v>
      </c>
      <c r="C548" s="4" t="s">
        <v>52</v>
      </c>
      <c r="D548" s="2" t="s">
        <v>43</v>
      </c>
      <c r="E548" s="10" t="s">
        <v>37</v>
      </c>
    </row>
    <row r="549" spans="1:5" hidden="1" thickBot="1" x14ac:dyDescent="0.35">
      <c r="A549" s="3" t="s">
        <v>132</v>
      </c>
      <c r="B549" s="2" t="s">
        <v>107</v>
      </c>
      <c r="C549" s="4" t="s">
        <v>121</v>
      </c>
      <c r="D549" s="2"/>
      <c r="E549" s="10" t="s">
        <v>37</v>
      </c>
    </row>
    <row r="550" spans="1:5" hidden="1" thickBot="1" x14ac:dyDescent="0.35">
      <c r="A550" s="3" t="s">
        <v>132</v>
      </c>
      <c r="B550" s="2" t="s">
        <v>9</v>
      </c>
      <c r="C550" s="4" t="s">
        <v>72</v>
      </c>
      <c r="D550" s="2" t="s">
        <v>7</v>
      </c>
      <c r="E550" s="10" t="s">
        <v>37</v>
      </c>
    </row>
    <row r="551" spans="1:5" hidden="1" thickBot="1" x14ac:dyDescent="0.35">
      <c r="A551" s="3" t="s">
        <v>132</v>
      </c>
      <c r="B551" s="2" t="s">
        <v>127</v>
      </c>
      <c r="C551" s="4" t="s">
        <v>62</v>
      </c>
      <c r="D551" s="2" t="s">
        <v>50</v>
      </c>
      <c r="E551" s="10" t="s">
        <v>37</v>
      </c>
    </row>
    <row r="552" spans="1:5" hidden="1" thickBot="1" x14ac:dyDescent="0.35">
      <c r="A552" s="3" t="s">
        <v>132</v>
      </c>
      <c r="B552" s="2" t="s">
        <v>41</v>
      </c>
      <c r="C552" s="4" t="s">
        <v>113</v>
      </c>
      <c r="D552" s="2" t="s">
        <v>27</v>
      </c>
      <c r="E552" s="10" t="s">
        <v>61</v>
      </c>
    </row>
    <row r="553" spans="1:5" hidden="1" thickBot="1" x14ac:dyDescent="0.35">
      <c r="A553" s="3" t="s">
        <v>132</v>
      </c>
      <c r="B553" s="2" t="s">
        <v>22</v>
      </c>
      <c r="C553" s="4"/>
      <c r="D553" s="2" t="s">
        <v>116</v>
      </c>
      <c r="E553" s="10" t="s">
        <v>61</v>
      </c>
    </row>
    <row r="554" spans="1:5" hidden="1" thickBot="1" x14ac:dyDescent="0.35">
      <c r="A554" s="3" t="s">
        <v>132</v>
      </c>
      <c r="B554" s="2" t="s">
        <v>18</v>
      </c>
      <c r="C554" s="4" t="s">
        <v>23</v>
      </c>
      <c r="D554" s="2" t="s">
        <v>96</v>
      </c>
      <c r="E554" s="10" t="s">
        <v>61</v>
      </c>
    </row>
    <row r="555" spans="1:5" hidden="1" thickBot="1" x14ac:dyDescent="0.35">
      <c r="A555" s="3" t="s">
        <v>132</v>
      </c>
      <c r="B555" s="2" t="s">
        <v>93</v>
      </c>
      <c r="C555" s="4" t="s">
        <v>54</v>
      </c>
      <c r="D555" s="2" t="s">
        <v>96</v>
      </c>
      <c r="E555" s="10" t="s">
        <v>61</v>
      </c>
    </row>
    <row r="556" spans="1:5" hidden="1" thickBot="1" x14ac:dyDescent="0.35">
      <c r="A556" s="3" t="s">
        <v>132</v>
      </c>
      <c r="B556" s="2" t="s">
        <v>68</v>
      </c>
      <c r="C556" s="4"/>
      <c r="D556" s="2" t="s">
        <v>29</v>
      </c>
      <c r="E556" s="10" t="s">
        <v>61</v>
      </c>
    </row>
    <row r="557" spans="1:5" hidden="1" thickBot="1" x14ac:dyDescent="0.35">
      <c r="A557" s="3" t="s">
        <v>132</v>
      </c>
      <c r="B557" s="2" t="s">
        <v>149</v>
      </c>
      <c r="C557" s="4" t="s">
        <v>79</v>
      </c>
      <c r="D557" s="2" t="s">
        <v>98</v>
      </c>
      <c r="E557" s="10" t="s">
        <v>112</v>
      </c>
    </row>
    <row r="558" spans="1:5" hidden="1" thickBot="1" x14ac:dyDescent="0.35">
      <c r="A558" s="3" t="s">
        <v>132</v>
      </c>
      <c r="B558" s="2" t="s">
        <v>41</v>
      </c>
      <c r="C558" s="4" t="s">
        <v>54</v>
      </c>
      <c r="D558" s="2" t="s">
        <v>11</v>
      </c>
      <c r="E558" s="10" t="s">
        <v>56</v>
      </c>
    </row>
    <row r="559" spans="1:5" hidden="1" thickBot="1" x14ac:dyDescent="0.35">
      <c r="A559" s="3" t="s">
        <v>132</v>
      </c>
      <c r="B559" s="2"/>
      <c r="C559" s="4" t="s">
        <v>79</v>
      </c>
      <c r="D559" s="2" t="s">
        <v>27</v>
      </c>
      <c r="E559" s="10" t="s">
        <v>56</v>
      </c>
    </row>
    <row r="560" spans="1:5" hidden="1" thickBot="1" x14ac:dyDescent="0.35">
      <c r="A560" s="3" t="s">
        <v>132</v>
      </c>
      <c r="B560" s="2" t="s">
        <v>28</v>
      </c>
      <c r="C560" s="4" t="s">
        <v>120</v>
      </c>
      <c r="D560" s="2" t="s">
        <v>24</v>
      </c>
      <c r="E560" s="10" t="s">
        <v>56</v>
      </c>
    </row>
    <row r="561" spans="1:5" hidden="1" thickBot="1" x14ac:dyDescent="0.35">
      <c r="A561" s="3" t="s">
        <v>132</v>
      </c>
      <c r="B561" s="2"/>
      <c r="C561" s="4" t="s">
        <v>13</v>
      </c>
      <c r="D561" s="2"/>
      <c r="E561" s="10" t="s">
        <v>56</v>
      </c>
    </row>
    <row r="562" spans="1:5" hidden="1" thickBot="1" x14ac:dyDescent="0.35">
      <c r="A562" s="3" t="s">
        <v>132</v>
      </c>
      <c r="B562" s="2" t="s">
        <v>9</v>
      </c>
      <c r="C562" s="4" t="s">
        <v>23</v>
      </c>
      <c r="D562" s="2" t="s">
        <v>7</v>
      </c>
      <c r="E562" s="10" t="s">
        <v>56</v>
      </c>
    </row>
    <row r="563" spans="1:5" hidden="1" thickBot="1" x14ac:dyDescent="0.35">
      <c r="A563" s="3" t="s">
        <v>132</v>
      </c>
      <c r="B563" s="2" t="s">
        <v>51</v>
      </c>
      <c r="C563" s="4" t="s">
        <v>120</v>
      </c>
      <c r="D563" s="2" t="s">
        <v>11</v>
      </c>
      <c r="E563" s="10" t="s">
        <v>55</v>
      </c>
    </row>
    <row r="564" spans="1:5" hidden="1" thickBot="1" x14ac:dyDescent="0.35">
      <c r="A564" s="3" t="s">
        <v>132</v>
      </c>
      <c r="B564" s="2" t="s">
        <v>41</v>
      </c>
      <c r="C564" s="4" t="s">
        <v>131</v>
      </c>
      <c r="D564" s="2" t="s">
        <v>32</v>
      </c>
      <c r="E564" s="10" t="s">
        <v>55</v>
      </c>
    </row>
    <row r="565" spans="1:5" hidden="1" thickBot="1" x14ac:dyDescent="0.35">
      <c r="A565" s="3" t="s">
        <v>132</v>
      </c>
      <c r="B565" s="2" t="s">
        <v>22</v>
      </c>
      <c r="C565" s="4" t="s">
        <v>133</v>
      </c>
      <c r="D565" s="2" t="s">
        <v>98</v>
      </c>
      <c r="E565" s="10" t="s">
        <v>55</v>
      </c>
    </row>
    <row r="566" spans="1:5" hidden="1" thickBot="1" x14ac:dyDescent="0.35">
      <c r="A566" s="3" t="s">
        <v>132</v>
      </c>
      <c r="B566" s="2" t="s">
        <v>28</v>
      </c>
      <c r="C566" s="4"/>
      <c r="D566" s="2" t="s">
        <v>119</v>
      </c>
      <c r="E566" s="10" t="s">
        <v>55</v>
      </c>
    </row>
    <row r="567" spans="1:5" hidden="1" thickBot="1" x14ac:dyDescent="0.35">
      <c r="A567" s="3" t="s">
        <v>132</v>
      </c>
      <c r="B567" s="2"/>
      <c r="C567" s="4" t="s">
        <v>23</v>
      </c>
      <c r="D567" s="2" t="s">
        <v>76</v>
      </c>
      <c r="E567" s="10" t="s">
        <v>55</v>
      </c>
    </row>
    <row r="568" spans="1:5" hidden="1" thickBot="1" x14ac:dyDescent="0.35">
      <c r="A568" s="3" t="s">
        <v>132</v>
      </c>
      <c r="B568" s="2" t="s">
        <v>149</v>
      </c>
      <c r="C568" s="4" t="s">
        <v>10</v>
      </c>
      <c r="D568" s="2"/>
      <c r="E568" s="10" t="s">
        <v>55</v>
      </c>
    </row>
    <row r="569" spans="1:5" hidden="1" thickBot="1" x14ac:dyDescent="0.35">
      <c r="A569" s="3" t="s">
        <v>132</v>
      </c>
      <c r="B569" s="2" t="s">
        <v>1</v>
      </c>
      <c r="C569" s="4" t="s">
        <v>73</v>
      </c>
      <c r="D569" s="2" t="s">
        <v>122</v>
      </c>
      <c r="E569" s="10" t="s">
        <v>55</v>
      </c>
    </row>
    <row r="570" spans="1:5" hidden="1" thickBot="1" x14ac:dyDescent="0.35">
      <c r="A570" s="3" t="s">
        <v>132</v>
      </c>
      <c r="B570" s="2" t="s">
        <v>149</v>
      </c>
      <c r="C570" s="4" t="s">
        <v>23</v>
      </c>
      <c r="D570" s="2" t="s">
        <v>11</v>
      </c>
      <c r="E570" s="10" t="s">
        <v>58</v>
      </c>
    </row>
    <row r="571" spans="1:5" hidden="1" thickBot="1" x14ac:dyDescent="0.35">
      <c r="A571" s="3" t="s">
        <v>132</v>
      </c>
      <c r="B571" s="2" t="s">
        <v>34</v>
      </c>
      <c r="C571" s="4"/>
      <c r="D571" s="2" t="s">
        <v>27</v>
      </c>
      <c r="E571" s="10" t="s">
        <v>58</v>
      </c>
    </row>
    <row r="572" spans="1:5" hidden="1" thickBot="1" x14ac:dyDescent="0.35">
      <c r="A572" s="3" t="s">
        <v>132</v>
      </c>
      <c r="B572" s="2" t="s">
        <v>68</v>
      </c>
      <c r="C572" s="4" t="s">
        <v>113</v>
      </c>
      <c r="D572" s="2" t="s">
        <v>24</v>
      </c>
      <c r="E572" s="10" t="s">
        <v>58</v>
      </c>
    </row>
    <row r="573" spans="1:5" hidden="1" thickBot="1" x14ac:dyDescent="0.35">
      <c r="A573" s="3" t="s">
        <v>132</v>
      </c>
      <c r="B573" s="2" t="s">
        <v>31</v>
      </c>
      <c r="C573" s="4" t="s">
        <v>71</v>
      </c>
      <c r="D573" s="2" t="s">
        <v>24</v>
      </c>
      <c r="E573" s="10" t="s">
        <v>58</v>
      </c>
    </row>
    <row r="574" spans="1:5" hidden="1" thickBot="1" x14ac:dyDescent="0.35">
      <c r="A574" s="3" t="s">
        <v>132</v>
      </c>
      <c r="B574" s="2" t="s">
        <v>18</v>
      </c>
      <c r="C574" s="4"/>
      <c r="D574" s="2" t="s">
        <v>36</v>
      </c>
      <c r="E574" s="10" t="s">
        <v>58</v>
      </c>
    </row>
    <row r="575" spans="1:5" hidden="1" thickBot="1" x14ac:dyDescent="0.35">
      <c r="A575" s="3" t="s">
        <v>132</v>
      </c>
      <c r="B575" s="2" t="s">
        <v>87</v>
      </c>
      <c r="C575" s="4" t="s">
        <v>10</v>
      </c>
      <c r="D575" s="2" t="s">
        <v>83</v>
      </c>
      <c r="E575" s="10" t="s">
        <v>58</v>
      </c>
    </row>
    <row r="576" spans="1:5" hidden="1" thickBot="1" x14ac:dyDescent="0.35">
      <c r="A576" s="3" t="s">
        <v>132</v>
      </c>
      <c r="B576" s="2" t="s">
        <v>70</v>
      </c>
      <c r="C576" s="4" t="s">
        <v>54</v>
      </c>
      <c r="D576" s="2" t="s">
        <v>83</v>
      </c>
      <c r="E576" s="10" t="s">
        <v>58</v>
      </c>
    </row>
    <row r="577" spans="1:5" hidden="1" thickBot="1" x14ac:dyDescent="0.35">
      <c r="A577" s="3" t="s">
        <v>132</v>
      </c>
      <c r="B577" s="2" t="s">
        <v>22</v>
      </c>
      <c r="C577" s="4" t="s">
        <v>92</v>
      </c>
      <c r="D577" s="2" t="s">
        <v>76</v>
      </c>
      <c r="E577" s="10" t="s">
        <v>58</v>
      </c>
    </row>
    <row r="578" spans="1:5" hidden="1" thickBot="1" x14ac:dyDescent="0.35">
      <c r="A578" s="3" t="s">
        <v>132</v>
      </c>
      <c r="B578" s="2" t="s">
        <v>51</v>
      </c>
      <c r="C578" s="4" t="s">
        <v>99</v>
      </c>
      <c r="D578" s="2"/>
      <c r="E578" s="10" t="s">
        <v>58</v>
      </c>
    </row>
    <row r="579" spans="1:5" hidden="1" thickBot="1" x14ac:dyDescent="0.35">
      <c r="A579" s="3" t="s">
        <v>132</v>
      </c>
      <c r="B579" s="2" t="s">
        <v>31</v>
      </c>
      <c r="C579" s="4" t="s">
        <v>2</v>
      </c>
      <c r="D579" s="2" t="s">
        <v>27</v>
      </c>
      <c r="E579" s="10" t="s">
        <v>77</v>
      </c>
    </row>
    <row r="580" spans="1:5" hidden="1" thickBot="1" x14ac:dyDescent="0.35">
      <c r="A580" s="3" t="s">
        <v>132</v>
      </c>
      <c r="B580" s="2" t="s">
        <v>1</v>
      </c>
      <c r="C580" s="4" t="s">
        <v>62</v>
      </c>
      <c r="D580" s="2" t="s">
        <v>11</v>
      </c>
      <c r="E580" s="10"/>
    </row>
    <row r="581" spans="1:5" hidden="1" thickBot="1" x14ac:dyDescent="0.35">
      <c r="A581" s="3" t="s">
        <v>132</v>
      </c>
      <c r="B581" s="2" t="s">
        <v>149</v>
      </c>
      <c r="C581" s="4" t="s">
        <v>133</v>
      </c>
      <c r="D581" s="2" t="s">
        <v>24</v>
      </c>
      <c r="E581" s="10"/>
    </row>
    <row r="582" spans="1:5" hidden="1" thickBot="1" x14ac:dyDescent="0.35">
      <c r="A582" s="3" t="s">
        <v>132</v>
      </c>
      <c r="B582" s="2" t="s">
        <v>9</v>
      </c>
      <c r="C582" s="4" t="s">
        <v>2</v>
      </c>
      <c r="D582" s="2" t="s">
        <v>36</v>
      </c>
      <c r="E582" s="10"/>
    </row>
    <row r="583" spans="1:5" hidden="1" thickBot="1" x14ac:dyDescent="0.35">
      <c r="A583" s="3" t="s">
        <v>132</v>
      </c>
      <c r="B583" s="2" t="s">
        <v>47</v>
      </c>
      <c r="C583" s="4" t="s">
        <v>64</v>
      </c>
      <c r="D583" s="2" t="s">
        <v>50</v>
      </c>
      <c r="E583" s="10"/>
    </row>
    <row r="584" spans="1:5" hidden="1" thickBot="1" x14ac:dyDescent="0.35">
      <c r="A584" s="3" t="s">
        <v>132</v>
      </c>
      <c r="B584" s="2" t="s">
        <v>45</v>
      </c>
      <c r="C584" s="4" t="s">
        <v>2</v>
      </c>
      <c r="D584" s="2" t="s">
        <v>24</v>
      </c>
      <c r="E584" s="10" t="s">
        <v>101</v>
      </c>
    </row>
    <row r="585" spans="1:5" hidden="1" thickBot="1" x14ac:dyDescent="0.35">
      <c r="A585" s="3" t="s">
        <v>132</v>
      </c>
      <c r="B585" s="2" t="s">
        <v>9</v>
      </c>
      <c r="C585" s="4" t="s">
        <v>2</v>
      </c>
      <c r="D585" s="2" t="s">
        <v>83</v>
      </c>
      <c r="E585" s="10" t="s">
        <v>101</v>
      </c>
    </row>
    <row r="586" spans="1:5" hidden="1" thickBot="1" x14ac:dyDescent="0.35">
      <c r="A586" s="3" t="s">
        <v>132</v>
      </c>
      <c r="B586" s="2" t="s">
        <v>38</v>
      </c>
      <c r="C586" s="4" t="s">
        <v>64</v>
      </c>
      <c r="D586" s="2"/>
      <c r="E586" s="10" t="s">
        <v>101</v>
      </c>
    </row>
    <row r="587" spans="1:5" hidden="1" thickBot="1" x14ac:dyDescent="0.35">
      <c r="A587" s="3" t="s">
        <v>132</v>
      </c>
      <c r="B587" s="2" t="s">
        <v>49</v>
      </c>
      <c r="C587" s="4" t="s">
        <v>62</v>
      </c>
      <c r="D587" s="2" t="s">
        <v>7</v>
      </c>
      <c r="E587" s="10" t="s">
        <v>101</v>
      </c>
    </row>
    <row r="588" spans="1:5" hidden="1" thickBot="1" x14ac:dyDescent="0.35">
      <c r="A588" s="3" t="s">
        <v>132</v>
      </c>
      <c r="B588" s="2" t="s">
        <v>89</v>
      </c>
      <c r="C588" s="4"/>
      <c r="D588" s="2" t="s">
        <v>11</v>
      </c>
      <c r="E588" s="10" t="s">
        <v>33</v>
      </c>
    </row>
    <row r="589" spans="1:5" hidden="1" thickBot="1" x14ac:dyDescent="0.35">
      <c r="A589" s="3" t="s">
        <v>132</v>
      </c>
      <c r="B589" s="2" t="s">
        <v>47</v>
      </c>
      <c r="C589" s="4" t="s">
        <v>57</v>
      </c>
      <c r="D589" s="2" t="s">
        <v>27</v>
      </c>
      <c r="E589" s="10" t="s">
        <v>33</v>
      </c>
    </row>
    <row r="590" spans="1:5" hidden="1" thickBot="1" x14ac:dyDescent="0.35">
      <c r="A590" s="3" t="s">
        <v>132</v>
      </c>
      <c r="B590" s="2" t="s">
        <v>114</v>
      </c>
      <c r="C590" s="4" t="s">
        <v>26</v>
      </c>
      <c r="D590" s="2"/>
      <c r="E590" s="10" t="s">
        <v>33</v>
      </c>
    </row>
    <row r="591" spans="1:5" hidden="1" thickBot="1" x14ac:dyDescent="0.35">
      <c r="A591" s="3" t="s">
        <v>132</v>
      </c>
      <c r="B591" s="2" t="s">
        <v>91</v>
      </c>
      <c r="C591" s="4" t="s">
        <v>52</v>
      </c>
      <c r="D591" s="2"/>
      <c r="E591" s="10" t="s">
        <v>33</v>
      </c>
    </row>
    <row r="592" spans="1:5" hidden="1" thickBot="1" x14ac:dyDescent="0.35">
      <c r="A592" s="3" t="s">
        <v>132</v>
      </c>
      <c r="B592" s="2" t="s">
        <v>31</v>
      </c>
      <c r="C592" s="4" t="s">
        <v>19</v>
      </c>
      <c r="D592" s="2" t="s">
        <v>7</v>
      </c>
      <c r="E592" s="10" t="s">
        <v>33</v>
      </c>
    </row>
    <row r="593" spans="1:5" hidden="1" thickBot="1" x14ac:dyDescent="0.35">
      <c r="A593" s="3" t="s">
        <v>132</v>
      </c>
      <c r="B593" s="2" t="s">
        <v>68</v>
      </c>
      <c r="C593" s="4" t="s">
        <v>2</v>
      </c>
      <c r="D593" s="2" t="s">
        <v>3</v>
      </c>
      <c r="E593" s="10" t="s">
        <v>33</v>
      </c>
    </row>
    <row r="594" spans="1:5" hidden="1" thickBot="1" x14ac:dyDescent="0.35">
      <c r="A594" s="3" t="s">
        <v>132</v>
      </c>
      <c r="B594" s="2" t="s">
        <v>9</v>
      </c>
      <c r="C594" s="4" t="s">
        <v>42</v>
      </c>
      <c r="D594" s="2" t="s">
        <v>11</v>
      </c>
      <c r="E594" s="10" t="s">
        <v>12</v>
      </c>
    </row>
    <row r="595" spans="1:5" hidden="1" thickBot="1" x14ac:dyDescent="0.35">
      <c r="A595" s="3" t="s">
        <v>132</v>
      </c>
      <c r="B595" s="2" t="s">
        <v>88</v>
      </c>
      <c r="C595" s="4" t="s">
        <v>26</v>
      </c>
      <c r="D595" s="2" t="s">
        <v>39</v>
      </c>
      <c r="E595" s="10" t="s">
        <v>12</v>
      </c>
    </row>
    <row r="596" spans="1:5" hidden="1" thickBot="1" x14ac:dyDescent="0.35">
      <c r="A596" s="3" t="s">
        <v>132</v>
      </c>
      <c r="B596" s="2" t="s">
        <v>1</v>
      </c>
      <c r="C596" s="4" t="s">
        <v>52</v>
      </c>
      <c r="D596" s="2" t="s">
        <v>39</v>
      </c>
      <c r="E596" s="10" t="s">
        <v>12</v>
      </c>
    </row>
    <row r="597" spans="1:5" hidden="1" thickBot="1" x14ac:dyDescent="0.35">
      <c r="A597" s="3" t="s">
        <v>132</v>
      </c>
      <c r="B597" s="2" t="s">
        <v>9</v>
      </c>
      <c r="C597" s="4"/>
      <c r="D597" s="2" t="s">
        <v>109</v>
      </c>
      <c r="E597" s="10" t="s">
        <v>12</v>
      </c>
    </row>
    <row r="598" spans="1:5" hidden="1" thickBot="1" x14ac:dyDescent="0.35">
      <c r="A598" s="3" t="s">
        <v>132</v>
      </c>
      <c r="B598" s="2" t="s">
        <v>68</v>
      </c>
      <c r="C598" s="4" t="s">
        <v>129</v>
      </c>
      <c r="D598" s="2" t="s">
        <v>36</v>
      </c>
      <c r="E598" s="10" t="s">
        <v>12</v>
      </c>
    </row>
    <row r="599" spans="1:5" hidden="1" thickBot="1" x14ac:dyDescent="0.35">
      <c r="A599" s="3" t="s">
        <v>132</v>
      </c>
      <c r="B599" s="2" t="s">
        <v>38</v>
      </c>
      <c r="C599" s="4"/>
      <c r="D599" s="2" t="s">
        <v>100</v>
      </c>
      <c r="E599" s="10" t="s">
        <v>12</v>
      </c>
    </row>
    <row r="600" spans="1:5" hidden="1" thickBot="1" x14ac:dyDescent="0.35">
      <c r="A600" s="3" t="s">
        <v>132</v>
      </c>
      <c r="B600" s="2" t="s">
        <v>93</v>
      </c>
      <c r="C600" s="4" t="s">
        <v>62</v>
      </c>
      <c r="D600" s="2" t="s">
        <v>76</v>
      </c>
      <c r="E600" s="10" t="s">
        <v>12</v>
      </c>
    </row>
    <row r="601" spans="1:5" hidden="1" thickBot="1" x14ac:dyDescent="0.35">
      <c r="A601" s="3" t="s">
        <v>132</v>
      </c>
      <c r="B601" s="2" t="s">
        <v>78</v>
      </c>
      <c r="C601" s="4" t="s">
        <v>131</v>
      </c>
      <c r="D601" s="2" t="s">
        <v>3</v>
      </c>
      <c r="E601" s="10" t="s">
        <v>12</v>
      </c>
    </row>
    <row r="602" spans="1:5" hidden="1" thickBot="1" x14ac:dyDescent="0.35">
      <c r="A602" s="3" t="s">
        <v>132</v>
      </c>
      <c r="B602" s="2" t="s">
        <v>18</v>
      </c>
      <c r="C602" s="4" t="s">
        <v>2</v>
      </c>
      <c r="D602" s="2"/>
      <c r="E602" s="10" t="s">
        <v>12</v>
      </c>
    </row>
    <row r="603" spans="1:5" hidden="1" thickBot="1" x14ac:dyDescent="0.35">
      <c r="A603" s="3" t="s">
        <v>132</v>
      </c>
      <c r="B603" s="2" t="s">
        <v>28</v>
      </c>
      <c r="C603" s="4" t="s">
        <v>97</v>
      </c>
      <c r="D603" s="2" t="s">
        <v>27</v>
      </c>
      <c r="E603" s="10" t="s">
        <v>65</v>
      </c>
    </row>
    <row r="604" spans="1:5" hidden="1" thickBot="1" x14ac:dyDescent="0.35">
      <c r="A604" s="3" t="s">
        <v>132</v>
      </c>
      <c r="B604" s="2" t="s">
        <v>70</v>
      </c>
      <c r="C604" s="4" t="s">
        <v>113</v>
      </c>
      <c r="D604" s="2" t="s">
        <v>116</v>
      </c>
      <c r="E604" s="10" t="s">
        <v>65</v>
      </c>
    </row>
    <row r="605" spans="1:5" hidden="1" thickBot="1" x14ac:dyDescent="0.35">
      <c r="A605" s="3" t="s">
        <v>132</v>
      </c>
      <c r="B605" s="2" t="s">
        <v>31</v>
      </c>
      <c r="C605" s="4" t="s">
        <v>10</v>
      </c>
      <c r="D605" s="2" t="s">
        <v>96</v>
      </c>
      <c r="E605" s="10" t="s">
        <v>65</v>
      </c>
    </row>
    <row r="606" spans="1:5" hidden="1" thickBot="1" x14ac:dyDescent="0.35">
      <c r="A606" s="3" t="s">
        <v>132</v>
      </c>
      <c r="B606" s="2" t="s">
        <v>89</v>
      </c>
      <c r="C606" s="4" t="s">
        <v>64</v>
      </c>
      <c r="D606" s="2" t="s">
        <v>67</v>
      </c>
      <c r="E606" s="10" t="s">
        <v>65</v>
      </c>
    </row>
    <row r="607" spans="1:5" hidden="1" thickBot="1" x14ac:dyDescent="0.35">
      <c r="A607" s="3" t="s">
        <v>132</v>
      </c>
      <c r="B607" s="2" t="s">
        <v>88</v>
      </c>
      <c r="C607" s="4"/>
      <c r="D607" s="2" t="s">
        <v>32</v>
      </c>
      <c r="E607" s="10" t="s">
        <v>65</v>
      </c>
    </row>
    <row r="608" spans="1:5" hidden="1" thickBot="1" x14ac:dyDescent="0.35">
      <c r="A608" s="3" t="s">
        <v>132</v>
      </c>
      <c r="B608" s="2" t="s">
        <v>66</v>
      </c>
      <c r="C608" s="4" t="s">
        <v>46</v>
      </c>
      <c r="D608" s="2" t="s">
        <v>124</v>
      </c>
      <c r="E608" s="10" t="s">
        <v>65</v>
      </c>
    </row>
    <row r="609" spans="1:5" hidden="1" thickBot="1" x14ac:dyDescent="0.35">
      <c r="A609" s="3" t="s">
        <v>132</v>
      </c>
      <c r="B609" s="2" t="s">
        <v>78</v>
      </c>
      <c r="C609" s="4" t="s">
        <v>99</v>
      </c>
      <c r="D609" s="2" t="s">
        <v>50</v>
      </c>
      <c r="E609" s="10" t="s">
        <v>65</v>
      </c>
    </row>
    <row r="610" spans="1:5" hidden="1" thickBot="1" x14ac:dyDescent="0.35">
      <c r="A610" s="3" t="s">
        <v>132</v>
      </c>
      <c r="B610" s="2" t="s">
        <v>70</v>
      </c>
      <c r="C610" s="4" t="s">
        <v>131</v>
      </c>
      <c r="D610" s="2" t="s">
        <v>50</v>
      </c>
      <c r="E610" s="10" t="s">
        <v>65</v>
      </c>
    </row>
    <row r="611" spans="1:5" hidden="1" thickBot="1" x14ac:dyDescent="0.35">
      <c r="A611" s="3" t="s">
        <v>132</v>
      </c>
      <c r="B611" s="2" t="s">
        <v>34</v>
      </c>
      <c r="C611" s="4"/>
      <c r="D611" s="2" t="s">
        <v>3</v>
      </c>
      <c r="E611" s="10" t="s">
        <v>65</v>
      </c>
    </row>
    <row r="612" spans="1:5" hidden="1" thickBot="1" x14ac:dyDescent="0.35">
      <c r="A612" s="3" t="s">
        <v>132</v>
      </c>
      <c r="B612" s="2" t="s">
        <v>93</v>
      </c>
      <c r="C612" s="4" t="s">
        <v>121</v>
      </c>
      <c r="D612" s="2" t="s">
        <v>39</v>
      </c>
      <c r="E612" s="10" t="s">
        <v>40</v>
      </c>
    </row>
    <row r="613" spans="1:5" hidden="1" thickBot="1" x14ac:dyDescent="0.35">
      <c r="A613" s="3" t="s">
        <v>132</v>
      </c>
      <c r="B613" s="2" t="s">
        <v>149</v>
      </c>
      <c r="C613" s="4"/>
      <c r="D613" s="2" t="s">
        <v>110</v>
      </c>
      <c r="E613" s="10" t="s">
        <v>40</v>
      </c>
    </row>
    <row r="614" spans="1:5" hidden="1" thickBot="1" x14ac:dyDescent="0.35">
      <c r="A614" s="3" t="s">
        <v>132</v>
      </c>
      <c r="B614" s="2" t="s">
        <v>149</v>
      </c>
      <c r="C614" s="4" t="s">
        <v>72</v>
      </c>
      <c r="D614" s="2" t="s">
        <v>83</v>
      </c>
      <c r="E614" s="10" t="s">
        <v>40</v>
      </c>
    </row>
    <row r="615" spans="1:5" hidden="1" thickBot="1" x14ac:dyDescent="0.35">
      <c r="A615" s="3" t="s">
        <v>132</v>
      </c>
      <c r="B615" s="2" t="s">
        <v>85</v>
      </c>
      <c r="C615" s="4" t="s">
        <v>57</v>
      </c>
      <c r="D615" s="2" t="s">
        <v>32</v>
      </c>
      <c r="E615" s="10" t="s">
        <v>40</v>
      </c>
    </row>
    <row r="616" spans="1:5" hidden="1" thickBot="1" x14ac:dyDescent="0.35">
      <c r="A616" s="3" t="s">
        <v>132</v>
      </c>
      <c r="B616" s="2" t="s">
        <v>38</v>
      </c>
      <c r="C616" s="4" t="s">
        <v>13</v>
      </c>
      <c r="D616" s="2" t="s">
        <v>100</v>
      </c>
      <c r="E616" s="10" t="s">
        <v>40</v>
      </c>
    </row>
    <row r="617" spans="1:5" hidden="1" thickBot="1" x14ac:dyDescent="0.35">
      <c r="A617" s="3" t="s">
        <v>132</v>
      </c>
      <c r="B617" s="2" t="s">
        <v>70</v>
      </c>
      <c r="C617" s="4"/>
      <c r="D617" s="2" t="s">
        <v>135</v>
      </c>
      <c r="E617" s="10" t="s">
        <v>40</v>
      </c>
    </row>
    <row r="618" spans="1:5" hidden="1" thickBot="1" x14ac:dyDescent="0.35">
      <c r="A618" s="3" t="s">
        <v>132</v>
      </c>
      <c r="B618" s="2" t="s">
        <v>68</v>
      </c>
      <c r="C618" s="4" t="s">
        <v>19</v>
      </c>
      <c r="D618" s="2" t="s">
        <v>135</v>
      </c>
      <c r="E618" s="10" t="s">
        <v>40</v>
      </c>
    </row>
    <row r="619" spans="1:5" hidden="1" thickBot="1" x14ac:dyDescent="0.35">
      <c r="A619" s="3" t="s">
        <v>132</v>
      </c>
      <c r="B619" s="2"/>
      <c r="C619" s="4" t="s">
        <v>62</v>
      </c>
      <c r="D619" s="2" t="s">
        <v>3</v>
      </c>
      <c r="E619" s="10" t="s">
        <v>40</v>
      </c>
    </row>
    <row r="620" spans="1:5" hidden="1" thickBot="1" x14ac:dyDescent="0.35">
      <c r="A620" s="3" t="s">
        <v>132</v>
      </c>
      <c r="B620" s="2" t="s">
        <v>66</v>
      </c>
      <c r="C620" s="4" t="s">
        <v>10</v>
      </c>
      <c r="D620" s="2" t="s">
        <v>27</v>
      </c>
      <c r="E620" s="10" t="s">
        <v>30</v>
      </c>
    </row>
    <row r="621" spans="1:5" hidden="1" thickBot="1" x14ac:dyDescent="0.35">
      <c r="A621" s="3" t="s">
        <v>132</v>
      </c>
      <c r="B621" s="2" t="s">
        <v>34</v>
      </c>
      <c r="C621" s="4" t="s">
        <v>97</v>
      </c>
      <c r="D621" s="2" t="s">
        <v>116</v>
      </c>
      <c r="E621" s="10" t="s">
        <v>30</v>
      </c>
    </row>
    <row r="622" spans="1:5" hidden="1" thickBot="1" x14ac:dyDescent="0.35">
      <c r="A622" s="3" t="s">
        <v>132</v>
      </c>
      <c r="B622" s="2" t="s">
        <v>45</v>
      </c>
      <c r="C622" s="4" t="s">
        <v>54</v>
      </c>
      <c r="D622" s="2" t="s">
        <v>20</v>
      </c>
      <c r="E622" s="10" t="s">
        <v>30</v>
      </c>
    </row>
    <row r="623" spans="1:5" hidden="1" thickBot="1" x14ac:dyDescent="0.35">
      <c r="A623" s="3" t="s">
        <v>132</v>
      </c>
      <c r="B623" s="2" t="s">
        <v>51</v>
      </c>
      <c r="C623" s="4" t="s">
        <v>131</v>
      </c>
      <c r="D623" s="2" t="s">
        <v>53</v>
      </c>
      <c r="E623" s="10" t="s">
        <v>30</v>
      </c>
    </row>
    <row r="624" spans="1:5" hidden="1" thickBot="1" x14ac:dyDescent="0.35">
      <c r="A624" s="3" t="s">
        <v>132</v>
      </c>
      <c r="B624" s="2" t="s">
        <v>70</v>
      </c>
      <c r="C624" s="4" t="s">
        <v>104</v>
      </c>
      <c r="D624" s="2" t="s">
        <v>100</v>
      </c>
      <c r="E624" s="10" t="s">
        <v>30</v>
      </c>
    </row>
    <row r="625" spans="1:5" hidden="1" thickBot="1" x14ac:dyDescent="0.35">
      <c r="A625" s="3" t="s">
        <v>132</v>
      </c>
      <c r="B625" s="2" t="s">
        <v>5</v>
      </c>
      <c r="C625" s="4" t="s">
        <v>35</v>
      </c>
      <c r="D625" s="2" t="s">
        <v>7</v>
      </c>
      <c r="E625" s="10" t="s">
        <v>30</v>
      </c>
    </row>
    <row r="626" spans="1:5" hidden="1" thickBot="1" x14ac:dyDescent="0.35">
      <c r="A626" s="3" t="s">
        <v>132</v>
      </c>
      <c r="B626" s="2" t="s">
        <v>28</v>
      </c>
      <c r="C626" s="4" t="s">
        <v>111</v>
      </c>
      <c r="D626" s="2" t="s">
        <v>11</v>
      </c>
      <c r="E626" s="10"/>
    </row>
    <row r="627" spans="1:5" hidden="1" thickBot="1" x14ac:dyDescent="0.35">
      <c r="A627" s="3" t="s">
        <v>132</v>
      </c>
      <c r="B627" s="2" t="s">
        <v>51</v>
      </c>
      <c r="C627" s="4" t="s">
        <v>73</v>
      </c>
      <c r="D627" s="2" t="s">
        <v>11</v>
      </c>
      <c r="E627" s="10"/>
    </row>
    <row r="628" spans="1:5" hidden="1" thickBot="1" x14ac:dyDescent="0.35">
      <c r="A628" s="3" t="s">
        <v>132</v>
      </c>
      <c r="B628" s="2" t="s">
        <v>25</v>
      </c>
      <c r="C628" s="4" t="s">
        <v>46</v>
      </c>
      <c r="D628" s="2" t="s">
        <v>20</v>
      </c>
      <c r="E628" s="10"/>
    </row>
    <row r="629" spans="1:5" hidden="1" thickBot="1" x14ac:dyDescent="0.35">
      <c r="A629" s="3" t="s">
        <v>132</v>
      </c>
      <c r="B629" s="2" t="s">
        <v>9</v>
      </c>
      <c r="C629" s="4" t="s">
        <v>6</v>
      </c>
      <c r="D629" s="2" t="s">
        <v>67</v>
      </c>
      <c r="E629" s="10"/>
    </row>
    <row r="630" spans="1:5" hidden="1" thickBot="1" x14ac:dyDescent="0.35">
      <c r="A630" s="3" t="s">
        <v>132</v>
      </c>
      <c r="B630" s="2" t="s">
        <v>82</v>
      </c>
      <c r="C630" s="4" t="s">
        <v>13</v>
      </c>
      <c r="D630" s="2" t="s">
        <v>67</v>
      </c>
      <c r="E630" s="10"/>
    </row>
    <row r="631" spans="1:5" hidden="1" thickBot="1" x14ac:dyDescent="0.35">
      <c r="A631" s="3" t="s">
        <v>132</v>
      </c>
      <c r="B631" s="2" t="s">
        <v>127</v>
      </c>
      <c r="C631" s="4" t="s">
        <v>23</v>
      </c>
      <c r="D631" s="2"/>
      <c r="E631" s="10"/>
    </row>
    <row r="632" spans="1:5" hidden="1" thickBot="1" x14ac:dyDescent="0.35">
      <c r="A632" s="3" t="s">
        <v>132</v>
      </c>
      <c r="B632" s="2" t="s">
        <v>34</v>
      </c>
      <c r="C632" s="4" t="s">
        <v>64</v>
      </c>
      <c r="D632" s="2" t="s">
        <v>100</v>
      </c>
      <c r="E632" s="10"/>
    </row>
    <row r="633" spans="1:5" hidden="1" thickBot="1" x14ac:dyDescent="0.35">
      <c r="A633" s="3" t="s">
        <v>132</v>
      </c>
      <c r="B633" s="2" t="s">
        <v>34</v>
      </c>
      <c r="C633" s="4" t="s">
        <v>120</v>
      </c>
      <c r="D633" s="2" t="s">
        <v>7</v>
      </c>
      <c r="E633" s="10"/>
    </row>
    <row r="634" spans="1:5" hidden="1" thickBot="1" x14ac:dyDescent="0.35">
      <c r="A634" s="3" t="s">
        <v>132</v>
      </c>
      <c r="B634" s="2" t="s">
        <v>107</v>
      </c>
      <c r="C634" s="4" t="s">
        <v>54</v>
      </c>
      <c r="D634" s="2" t="s">
        <v>3</v>
      </c>
      <c r="E634" s="10"/>
    </row>
    <row r="635" spans="1:5" hidden="1" thickBot="1" x14ac:dyDescent="0.35">
      <c r="A635" s="3" t="s">
        <v>132</v>
      </c>
      <c r="B635" s="2" t="s">
        <v>51</v>
      </c>
      <c r="C635" s="4" t="s">
        <v>64</v>
      </c>
      <c r="D635" s="2" t="s">
        <v>3</v>
      </c>
      <c r="E635" s="10"/>
    </row>
    <row r="636" spans="1:5" hidden="1" thickBot="1" x14ac:dyDescent="0.35">
      <c r="A636" s="3" t="s">
        <v>132</v>
      </c>
      <c r="B636" s="2" t="s">
        <v>41</v>
      </c>
      <c r="C636" s="4" t="s">
        <v>23</v>
      </c>
      <c r="D636" s="2" t="s">
        <v>24</v>
      </c>
      <c r="E636" s="10" t="s">
        <v>15</v>
      </c>
    </row>
    <row r="637" spans="1:5" hidden="1" thickBot="1" x14ac:dyDescent="0.35">
      <c r="A637" s="3" t="s">
        <v>132</v>
      </c>
      <c r="B637" s="2" t="s">
        <v>16</v>
      </c>
      <c r="C637" s="4" t="s">
        <v>57</v>
      </c>
      <c r="D637" s="2" t="s">
        <v>67</v>
      </c>
      <c r="E637" s="10" t="s">
        <v>15</v>
      </c>
    </row>
    <row r="638" spans="1:5" hidden="1" thickBot="1" x14ac:dyDescent="0.35">
      <c r="A638" s="3" t="s">
        <v>132</v>
      </c>
      <c r="B638" s="2" t="s">
        <v>25</v>
      </c>
      <c r="C638" s="4" t="s">
        <v>72</v>
      </c>
      <c r="D638" s="2" t="s">
        <v>53</v>
      </c>
      <c r="E638" s="10" t="s">
        <v>15</v>
      </c>
    </row>
    <row r="639" spans="1:5" hidden="1" thickBot="1" x14ac:dyDescent="0.35">
      <c r="A639" s="3" t="s">
        <v>132</v>
      </c>
      <c r="B639" s="2" t="s">
        <v>34</v>
      </c>
      <c r="C639" s="4" t="s">
        <v>10</v>
      </c>
      <c r="D639" s="2" t="s">
        <v>24</v>
      </c>
      <c r="E639" s="10" t="s">
        <v>8</v>
      </c>
    </row>
    <row r="640" spans="1:5" hidden="1" thickBot="1" x14ac:dyDescent="0.35">
      <c r="A640" s="3" t="s">
        <v>132</v>
      </c>
      <c r="B640" s="2" t="s">
        <v>41</v>
      </c>
      <c r="C640" s="4" t="s">
        <v>104</v>
      </c>
      <c r="D640" s="2" t="s">
        <v>36</v>
      </c>
      <c r="E640" s="10" t="s">
        <v>8</v>
      </c>
    </row>
    <row r="641" spans="1:5" hidden="1" thickBot="1" x14ac:dyDescent="0.35">
      <c r="A641" s="3" t="s">
        <v>132</v>
      </c>
      <c r="B641" s="2"/>
      <c r="C641" s="4" t="s">
        <v>54</v>
      </c>
      <c r="D641" s="2" t="s">
        <v>135</v>
      </c>
      <c r="E641" s="10" t="s">
        <v>8</v>
      </c>
    </row>
    <row r="642" spans="1:5" hidden="1" thickBot="1" x14ac:dyDescent="0.35">
      <c r="A642" s="3" t="s">
        <v>132</v>
      </c>
      <c r="B642" s="2" t="s">
        <v>28</v>
      </c>
      <c r="C642" s="4" t="s">
        <v>92</v>
      </c>
      <c r="D642" s="2" t="s">
        <v>3</v>
      </c>
      <c r="E642" s="10" t="s">
        <v>8</v>
      </c>
    </row>
    <row r="643" spans="1:5" hidden="1" thickBot="1" x14ac:dyDescent="0.35">
      <c r="A643" s="3" t="s">
        <v>132</v>
      </c>
      <c r="B643" s="2" t="s">
        <v>1</v>
      </c>
      <c r="C643" s="4" t="s">
        <v>35</v>
      </c>
      <c r="D643" s="2" t="s">
        <v>3</v>
      </c>
      <c r="E643" s="10" t="s">
        <v>8</v>
      </c>
    </row>
    <row r="644" spans="1:5" hidden="1" thickBot="1" x14ac:dyDescent="0.35">
      <c r="A644" s="3" t="s">
        <v>132</v>
      </c>
      <c r="B644" s="2" t="s">
        <v>88</v>
      </c>
      <c r="C644" s="4" t="s">
        <v>46</v>
      </c>
      <c r="D644" s="2"/>
      <c r="E644" s="10" t="s">
        <v>4</v>
      </c>
    </row>
    <row r="645" spans="1:5" hidden="1" thickBot="1" x14ac:dyDescent="0.35">
      <c r="A645" s="3" t="s">
        <v>132</v>
      </c>
      <c r="B645" s="2" t="s">
        <v>91</v>
      </c>
      <c r="C645" s="4" t="s">
        <v>23</v>
      </c>
      <c r="D645" s="2" t="s">
        <v>116</v>
      </c>
      <c r="E645" s="10" t="s">
        <v>21</v>
      </c>
    </row>
    <row r="646" spans="1:5" hidden="1" thickBot="1" x14ac:dyDescent="0.35">
      <c r="A646" s="3" t="s">
        <v>132</v>
      </c>
      <c r="B646" s="2" t="s">
        <v>31</v>
      </c>
      <c r="C646" s="4" t="s">
        <v>64</v>
      </c>
      <c r="D646" s="2" t="s">
        <v>24</v>
      </c>
      <c r="E646" s="10" t="s">
        <v>21</v>
      </c>
    </row>
    <row r="647" spans="1:5" hidden="1" thickBot="1" x14ac:dyDescent="0.35">
      <c r="A647" s="3" t="s">
        <v>132</v>
      </c>
      <c r="B647" s="2" t="s">
        <v>51</v>
      </c>
      <c r="C647" s="4"/>
      <c r="D647" s="2" t="s">
        <v>20</v>
      </c>
      <c r="E647" s="10" t="s">
        <v>21</v>
      </c>
    </row>
    <row r="648" spans="1:5" hidden="1" thickBot="1" x14ac:dyDescent="0.35">
      <c r="A648" s="3" t="s">
        <v>132</v>
      </c>
      <c r="B648" s="2" t="s">
        <v>49</v>
      </c>
      <c r="C648" s="4" t="s">
        <v>64</v>
      </c>
      <c r="D648" s="2" t="s">
        <v>53</v>
      </c>
      <c r="E648" s="10" t="s">
        <v>21</v>
      </c>
    </row>
    <row r="649" spans="1:5" hidden="1" thickBot="1" x14ac:dyDescent="0.35">
      <c r="A649" s="3" t="s">
        <v>132</v>
      </c>
      <c r="B649" s="2" t="s">
        <v>149</v>
      </c>
      <c r="C649" s="4" t="s">
        <v>13</v>
      </c>
      <c r="D649" s="2"/>
      <c r="E649" s="10" t="s">
        <v>21</v>
      </c>
    </row>
    <row r="650" spans="1:5" hidden="1" thickBot="1" x14ac:dyDescent="0.35">
      <c r="A650" s="3" t="s">
        <v>132</v>
      </c>
      <c r="B650" s="2" t="s">
        <v>66</v>
      </c>
      <c r="C650" s="4" t="s">
        <v>54</v>
      </c>
      <c r="D650" s="2" t="s">
        <v>76</v>
      </c>
      <c r="E650" s="10" t="s">
        <v>21</v>
      </c>
    </row>
    <row r="651" spans="1:5" hidden="1" thickBot="1" x14ac:dyDescent="0.35">
      <c r="A651" s="3" t="s">
        <v>132</v>
      </c>
      <c r="B651" s="2" t="s">
        <v>18</v>
      </c>
      <c r="C651" s="4" t="s">
        <v>46</v>
      </c>
      <c r="D651" s="2" t="s">
        <v>135</v>
      </c>
      <c r="E651" s="10" t="s">
        <v>21</v>
      </c>
    </row>
    <row r="652" spans="1:5" hidden="1" thickBot="1" x14ac:dyDescent="0.35">
      <c r="A652" s="3" t="s">
        <v>132</v>
      </c>
      <c r="B652" s="2" t="s">
        <v>25</v>
      </c>
      <c r="C652" s="4" t="s">
        <v>111</v>
      </c>
      <c r="D652" s="2" t="s">
        <v>7</v>
      </c>
      <c r="E652" s="10" t="s">
        <v>21</v>
      </c>
    </row>
    <row r="653" spans="1:5" hidden="1" thickBot="1" x14ac:dyDescent="0.35">
      <c r="A653" s="3" t="s">
        <v>132</v>
      </c>
      <c r="B653" s="2" t="s">
        <v>130</v>
      </c>
      <c r="C653" s="4" t="s">
        <v>121</v>
      </c>
      <c r="D653" s="2" t="s">
        <v>7</v>
      </c>
      <c r="E653" s="10" t="s">
        <v>21</v>
      </c>
    </row>
    <row r="654" spans="1:5" hidden="1" thickBot="1" x14ac:dyDescent="0.35">
      <c r="A654" s="3" t="s">
        <v>132</v>
      </c>
      <c r="B654" s="2" t="s">
        <v>28</v>
      </c>
      <c r="C654" s="4" t="s">
        <v>72</v>
      </c>
      <c r="D654" s="2" t="s">
        <v>3</v>
      </c>
      <c r="E654" s="10" t="s">
        <v>21</v>
      </c>
    </row>
    <row r="655" spans="1:5" hidden="1" thickBot="1" x14ac:dyDescent="0.35">
      <c r="A655" s="3" t="s">
        <v>132</v>
      </c>
      <c r="B655" s="2" t="s">
        <v>68</v>
      </c>
      <c r="C655" s="4" t="s">
        <v>64</v>
      </c>
      <c r="D655" s="2" t="s">
        <v>116</v>
      </c>
      <c r="E655" s="10" t="s">
        <v>80</v>
      </c>
    </row>
    <row r="656" spans="1:5" hidden="1" thickBot="1" x14ac:dyDescent="0.35">
      <c r="A656" s="3" t="s">
        <v>132</v>
      </c>
      <c r="B656" s="2" t="s">
        <v>18</v>
      </c>
      <c r="C656" s="4" t="s">
        <v>120</v>
      </c>
      <c r="D656" s="2" t="s">
        <v>20</v>
      </c>
      <c r="E656" s="10" t="s">
        <v>80</v>
      </c>
    </row>
    <row r="657" spans="1:5" hidden="1" thickBot="1" x14ac:dyDescent="0.35">
      <c r="A657" s="3" t="s">
        <v>132</v>
      </c>
      <c r="B657" s="2" t="s">
        <v>41</v>
      </c>
      <c r="C657" s="4"/>
      <c r="D657" s="2"/>
      <c r="E657" s="10" t="s">
        <v>80</v>
      </c>
    </row>
    <row r="658" spans="1:5" hidden="1" thickBot="1" x14ac:dyDescent="0.35">
      <c r="A658" s="3" t="s">
        <v>132</v>
      </c>
      <c r="B658" s="2" t="s">
        <v>28</v>
      </c>
      <c r="C658" s="4" t="s">
        <v>81</v>
      </c>
      <c r="D658" s="2" t="s">
        <v>43</v>
      </c>
      <c r="E658" s="10"/>
    </row>
    <row r="659" spans="1:5" hidden="1" thickBot="1" x14ac:dyDescent="0.35">
      <c r="A659" s="3" t="s">
        <v>132</v>
      </c>
      <c r="B659" s="2" t="s">
        <v>34</v>
      </c>
      <c r="C659" s="4"/>
      <c r="D659" s="2"/>
      <c r="E659" s="10"/>
    </row>
    <row r="660" spans="1:5" hidden="1" thickBot="1" x14ac:dyDescent="0.35">
      <c r="A660" s="3" t="s">
        <v>132</v>
      </c>
      <c r="B660" s="2" t="s">
        <v>45</v>
      </c>
      <c r="C660" s="4"/>
      <c r="D660" s="2"/>
      <c r="E660" s="10"/>
    </row>
    <row r="661" spans="1:5" hidden="1" thickBot="1" x14ac:dyDescent="0.35">
      <c r="A661" s="3" t="s">
        <v>132</v>
      </c>
      <c r="B661" s="2" t="s">
        <v>85</v>
      </c>
      <c r="C661" s="4"/>
      <c r="D661" s="2"/>
      <c r="E661" s="10"/>
    </row>
    <row r="662" spans="1:5" hidden="1" thickBot="1" x14ac:dyDescent="0.35">
      <c r="A662" s="3" t="s">
        <v>132</v>
      </c>
      <c r="B662" s="2" t="s">
        <v>93</v>
      </c>
      <c r="C662" s="4"/>
      <c r="D662" s="2"/>
      <c r="E662" s="10"/>
    </row>
    <row r="663" spans="1:5" hidden="1" thickBot="1" x14ac:dyDescent="0.35">
      <c r="A663" s="3" t="s">
        <v>132</v>
      </c>
      <c r="B663" s="2" t="s">
        <v>31</v>
      </c>
      <c r="C663" s="4"/>
      <c r="D663" s="2"/>
      <c r="E663" s="10"/>
    </row>
    <row r="664" spans="1:5" hidden="1" thickBot="1" x14ac:dyDescent="0.35">
      <c r="A664" s="3" t="s">
        <v>132</v>
      </c>
      <c r="B664" s="2" t="s">
        <v>66</v>
      </c>
      <c r="C664" s="4"/>
      <c r="D664" s="2"/>
      <c r="E664" s="10"/>
    </row>
    <row r="665" spans="1:5" hidden="1" thickBot="1" x14ac:dyDescent="0.35">
      <c r="A665" s="6" t="s">
        <v>134</v>
      </c>
      <c r="B665" s="2" t="s">
        <v>45</v>
      </c>
      <c r="C665" s="4" t="s">
        <v>113</v>
      </c>
      <c r="D665" s="2" t="s">
        <v>36</v>
      </c>
      <c r="E665" s="10" t="s">
        <v>44</v>
      </c>
    </row>
    <row r="666" spans="1:5" hidden="1" thickBot="1" x14ac:dyDescent="0.35">
      <c r="A666" s="6" t="s">
        <v>134</v>
      </c>
      <c r="B666" s="2" t="s">
        <v>66</v>
      </c>
      <c r="C666" s="4" t="s">
        <v>54</v>
      </c>
      <c r="D666" s="2"/>
      <c r="E666" s="10" t="s">
        <v>44</v>
      </c>
    </row>
    <row r="667" spans="1:5" hidden="1" thickBot="1" x14ac:dyDescent="0.35">
      <c r="A667" s="6" t="s">
        <v>134</v>
      </c>
      <c r="B667" s="2" t="s">
        <v>87</v>
      </c>
      <c r="C667" s="4" t="s">
        <v>64</v>
      </c>
      <c r="D667" s="2" t="s">
        <v>3</v>
      </c>
      <c r="E667" s="10" t="s">
        <v>44</v>
      </c>
    </row>
    <row r="668" spans="1:5" hidden="1" thickBot="1" x14ac:dyDescent="0.35">
      <c r="A668" s="6" t="s">
        <v>134</v>
      </c>
      <c r="B668" s="2" t="s">
        <v>16</v>
      </c>
      <c r="C668" s="8"/>
      <c r="D668" s="2"/>
      <c r="E668" s="10" t="s">
        <v>44</v>
      </c>
    </row>
    <row r="669" spans="1:5" hidden="1" thickBot="1" x14ac:dyDescent="0.35">
      <c r="A669" s="6" t="s">
        <v>134</v>
      </c>
      <c r="B669" s="2" t="s">
        <v>41</v>
      </c>
      <c r="C669" s="4" t="s">
        <v>57</v>
      </c>
      <c r="D669" s="2" t="s">
        <v>67</v>
      </c>
      <c r="E669" s="10" t="s">
        <v>63</v>
      </c>
    </row>
    <row r="670" spans="1:5" hidden="1" thickBot="1" x14ac:dyDescent="0.35">
      <c r="A670" s="6" t="s">
        <v>134</v>
      </c>
      <c r="B670" s="2" t="s">
        <v>51</v>
      </c>
      <c r="C670" s="4"/>
      <c r="D670" s="2" t="s">
        <v>123</v>
      </c>
      <c r="E670" s="10" t="s">
        <v>63</v>
      </c>
    </row>
    <row r="671" spans="1:5" hidden="1" thickBot="1" x14ac:dyDescent="0.35">
      <c r="A671" s="6" t="s">
        <v>134</v>
      </c>
      <c r="B671" s="2" t="s">
        <v>68</v>
      </c>
      <c r="C671" s="4" t="s">
        <v>121</v>
      </c>
      <c r="D671" s="2" t="s">
        <v>123</v>
      </c>
      <c r="E671" s="10" t="s">
        <v>63</v>
      </c>
    </row>
    <row r="672" spans="1:5" hidden="1" thickBot="1" x14ac:dyDescent="0.35">
      <c r="A672" s="6" t="s">
        <v>134</v>
      </c>
      <c r="B672" s="2" t="s">
        <v>66</v>
      </c>
      <c r="C672" s="4" t="s">
        <v>120</v>
      </c>
      <c r="D672" s="2" t="s">
        <v>100</v>
      </c>
      <c r="E672" s="10" t="s">
        <v>63</v>
      </c>
    </row>
    <row r="673" spans="1:5" hidden="1" thickBot="1" x14ac:dyDescent="0.35">
      <c r="A673" s="6" t="s">
        <v>134</v>
      </c>
      <c r="B673" s="2" t="s">
        <v>149</v>
      </c>
      <c r="C673" s="4" t="s">
        <v>10</v>
      </c>
      <c r="D673" s="2"/>
      <c r="E673" s="10" t="s">
        <v>63</v>
      </c>
    </row>
    <row r="674" spans="1:5" hidden="1" thickBot="1" x14ac:dyDescent="0.35">
      <c r="A674" s="6" t="s">
        <v>134</v>
      </c>
      <c r="B674" s="2" t="s">
        <v>9</v>
      </c>
      <c r="C674" s="4" t="s">
        <v>10</v>
      </c>
      <c r="D674" s="2" t="s">
        <v>76</v>
      </c>
      <c r="E674" s="10" t="s">
        <v>63</v>
      </c>
    </row>
    <row r="675" spans="1:5" hidden="1" thickBot="1" x14ac:dyDescent="0.35">
      <c r="A675" s="6" t="s">
        <v>134</v>
      </c>
      <c r="B675" s="2" t="s">
        <v>149</v>
      </c>
      <c r="C675" s="4" t="s">
        <v>13</v>
      </c>
      <c r="D675" s="2" t="s">
        <v>76</v>
      </c>
      <c r="E675" s="10" t="s">
        <v>63</v>
      </c>
    </row>
    <row r="676" spans="1:5" hidden="1" thickBot="1" x14ac:dyDescent="0.35">
      <c r="A676" s="6" t="s">
        <v>134</v>
      </c>
      <c r="B676" s="2" t="s">
        <v>9</v>
      </c>
      <c r="C676" s="4" t="s">
        <v>26</v>
      </c>
      <c r="D676" s="2" t="s">
        <v>7</v>
      </c>
      <c r="E676" s="10" t="s">
        <v>63</v>
      </c>
    </row>
    <row r="677" spans="1:5" hidden="1" thickBot="1" x14ac:dyDescent="0.35">
      <c r="A677" s="6" t="s">
        <v>134</v>
      </c>
      <c r="B677" s="2" t="s">
        <v>1</v>
      </c>
      <c r="C677" s="4" t="s">
        <v>120</v>
      </c>
      <c r="D677" s="2" t="s">
        <v>123</v>
      </c>
      <c r="E677" s="10" t="s">
        <v>48</v>
      </c>
    </row>
    <row r="678" spans="1:5" hidden="1" thickBot="1" x14ac:dyDescent="0.35">
      <c r="A678" s="6" t="s">
        <v>134</v>
      </c>
      <c r="B678" s="2" t="s">
        <v>149</v>
      </c>
      <c r="C678" s="4" t="s">
        <v>57</v>
      </c>
      <c r="D678" s="2" t="s">
        <v>53</v>
      </c>
      <c r="E678" s="10" t="s">
        <v>90</v>
      </c>
    </row>
    <row r="679" spans="1:5" hidden="1" thickBot="1" x14ac:dyDescent="0.35">
      <c r="A679" s="6" t="s">
        <v>134</v>
      </c>
      <c r="B679" s="2" t="s">
        <v>68</v>
      </c>
      <c r="C679" s="4" t="s">
        <v>35</v>
      </c>
      <c r="D679" s="2" t="s">
        <v>100</v>
      </c>
      <c r="E679" s="10" t="s">
        <v>90</v>
      </c>
    </row>
    <row r="680" spans="1:5" hidden="1" thickBot="1" x14ac:dyDescent="0.35">
      <c r="A680" s="6" t="s">
        <v>134</v>
      </c>
      <c r="B680" s="2" t="s">
        <v>9</v>
      </c>
      <c r="C680" s="4" t="s">
        <v>113</v>
      </c>
      <c r="D680" s="2"/>
      <c r="E680" s="10" t="s">
        <v>90</v>
      </c>
    </row>
    <row r="681" spans="1:5" hidden="1" thickBot="1" x14ac:dyDescent="0.35">
      <c r="A681" s="6" t="s">
        <v>134</v>
      </c>
      <c r="B681" s="2" t="s">
        <v>68</v>
      </c>
      <c r="C681" s="4" t="s">
        <v>64</v>
      </c>
      <c r="D681" s="2" t="s">
        <v>135</v>
      </c>
      <c r="E681" s="10" t="s">
        <v>90</v>
      </c>
    </row>
    <row r="682" spans="1:5" hidden="1" thickBot="1" x14ac:dyDescent="0.35">
      <c r="A682" s="6" t="s">
        <v>134</v>
      </c>
      <c r="B682" s="2" t="s">
        <v>18</v>
      </c>
      <c r="C682" s="4" t="s">
        <v>62</v>
      </c>
      <c r="D682" s="2"/>
      <c r="E682" s="10" t="s">
        <v>106</v>
      </c>
    </row>
    <row r="683" spans="1:5" hidden="1" thickBot="1" x14ac:dyDescent="0.35">
      <c r="A683" s="6" t="s">
        <v>134</v>
      </c>
      <c r="B683" s="2" t="s">
        <v>149</v>
      </c>
      <c r="C683" s="4" t="s">
        <v>62</v>
      </c>
      <c r="D683" s="2" t="s">
        <v>116</v>
      </c>
      <c r="E683" s="10" t="s">
        <v>17</v>
      </c>
    </row>
    <row r="684" spans="1:5" hidden="1" thickBot="1" x14ac:dyDescent="0.35">
      <c r="A684" s="6" t="s">
        <v>134</v>
      </c>
      <c r="B684" s="2" t="s">
        <v>88</v>
      </c>
      <c r="C684" s="4" t="s">
        <v>64</v>
      </c>
      <c r="D684" s="2" t="s">
        <v>20</v>
      </c>
      <c r="E684" s="10" t="s">
        <v>103</v>
      </c>
    </row>
    <row r="685" spans="1:5" hidden="1" thickBot="1" x14ac:dyDescent="0.35">
      <c r="A685" s="6" t="s">
        <v>134</v>
      </c>
      <c r="B685" s="2" t="s">
        <v>41</v>
      </c>
      <c r="C685" s="4" t="s">
        <v>2</v>
      </c>
      <c r="D685" s="2" t="s">
        <v>83</v>
      </c>
      <c r="E685" s="10" t="s">
        <v>103</v>
      </c>
    </row>
    <row r="686" spans="1:5" hidden="1" thickBot="1" x14ac:dyDescent="0.35">
      <c r="A686" s="6" t="s">
        <v>134</v>
      </c>
      <c r="B686" s="2" t="s">
        <v>70</v>
      </c>
      <c r="C686" s="4" t="s">
        <v>121</v>
      </c>
      <c r="D686" s="2"/>
      <c r="E686" s="10" t="s">
        <v>103</v>
      </c>
    </row>
    <row r="687" spans="1:5" hidden="1" thickBot="1" x14ac:dyDescent="0.35">
      <c r="A687" s="6" t="s">
        <v>134</v>
      </c>
      <c r="B687" s="2" t="s">
        <v>28</v>
      </c>
      <c r="C687" s="8"/>
      <c r="D687" s="2"/>
      <c r="E687" s="10" t="s">
        <v>103</v>
      </c>
    </row>
    <row r="688" spans="1:5" hidden="1" thickBot="1" x14ac:dyDescent="0.35">
      <c r="A688" s="6" t="s">
        <v>134</v>
      </c>
      <c r="B688" s="2" t="s">
        <v>45</v>
      </c>
      <c r="C688" s="4" t="s">
        <v>62</v>
      </c>
      <c r="D688" s="2" t="s">
        <v>100</v>
      </c>
      <c r="E688" s="10" t="s">
        <v>69</v>
      </c>
    </row>
    <row r="689" spans="1:5" hidden="1" thickBot="1" x14ac:dyDescent="0.35">
      <c r="A689" s="6" t="s">
        <v>134</v>
      </c>
      <c r="B689" s="2" t="s">
        <v>89</v>
      </c>
      <c r="C689" s="4" t="s">
        <v>131</v>
      </c>
      <c r="D689" s="2" t="s">
        <v>24</v>
      </c>
      <c r="E689" s="10" t="s">
        <v>95</v>
      </c>
    </row>
    <row r="690" spans="1:5" hidden="1" thickBot="1" x14ac:dyDescent="0.35">
      <c r="A690" s="6" t="s">
        <v>134</v>
      </c>
      <c r="B690" s="2" t="s">
        <v>51</v>
      </c>
      <c r="C690" s="4" t="s">
        <v>19</v>
      </c>
      <c r="D690" s="2" t="s">
        <v>20</v>
      </c>
      <c r="E690" s="10" t="s">
        <v>95</v>
      </c>
    </row>
    <row r="691" spans="1:5" hidden="1" thickBot="1" x14ac:dyDescent="0.35">
      <c r="A691" s="6" t="s">
        <v>134</v>
      </c>
      <c r="B691" s="2" t="s">
        <v>125</v>
      </c>
      <c r="C691" s="4" t="s">
        <v>54</v>
      </c>
      <c r="D691" s="2" t="s">
        <v>135</v>
      </c>
      <c r="E691" s="10" t="s">
        <v>95</v>
      </c>
    </row>
    <row r="692" spans="1:5" hidden="1" thickBot="1" x14ac:dyDescent="0.35">
      <c r="A692" s="6" t="s">
        <v>134</v>
      </c>
      <c r="B692" s="2" t="s">
        <v>68</v>
      </c>
      <c r="C692" s="4" t="s">
        <v>57</v>
      </c>
      <c r="D692" s="2" t="s">
        <v>24</v>
      </c>
      <c r="E692" s="10" t="s">
        <v>108</v>
      </c>
    </row>
    <row r="693" spans="1:5" hidden="1" thickBot="1" x14ac:dyDescent="0.35">
      <c r="A693" s="6" t="s">
        <v>134</v>
      </c>
      <c r="B693" s="2" t="s">
        <v>49</v>
      </c>
      <c r="C693" s="4" t="s">
        <v>2</v>
      </c>
      <c r="D693" s="2" t="s">
        <v>20</v>
      </c>
      <c r="E693" s="10" t="s">
        <v>108</v>
      </c>
    </row>
    <row r="694" spans="1:5" hidden="1" thickBot="1" x14ac:dyDescent="0.35">
      <c r="A694" s="6" t="s">
        <v>134</v>
      </c>
      <c r="B694" s="2" t="s">
        <v>85</v>
      </c>
      <c r="C694" s="4" t="s">
        <v>54</v>
      </c>
      <c r="D694" s="2" t="s">
        <v>67</v>
      </c>
      <c r="E694" s="10" t="s">
        <v>108</v>
      </c>
    </row>
    <row r="695" spans="1:5" hidden="1" thickBot="1" x14ac:dyDescent="0.35">
      <c r="A695" s="6" t="s">
        <v>134</v>
      </c>
      <c r="B695" s="2" t="s">
        <v>34</v>
      </c>
      <c r="C695" s="4" t="s">
        <v>62</v>
      </c>
      <c r="D695" s="2" t="s">
        <v>76</v>
      </c>
      <c r="E695" s="10" t="s">
        <v>108</v>
      </c>
    </row>
    <row r="696" spans="1:5" hidden="1" thickBot="1" x14ac:dyDescent="0.35">
      <c r="A696" s="6" t="s">
        <v>134</v>
      </c>
      <c r="B696" s="2" t="s">
        <v>34</v>
      </c>
      <c r="C696" s="4"/>
      <c r="D696" s="2" t="s">
        <v>24</v>
      </c>
      <c r="E696" s="10" t="s">
        <v>74</v>
      </c>
    </row>
    <row r="697" spans="1:5" hidden="1" thickBot="1" x14ac:dyDescent="0.35">
      <c r="A697" s="6" t="s">
        <v>134</v>
      </c>
      <c r="B697" s="2" t="s">
        <v>91</v>
      </c>
      <c r="C697" s="4" t="s">
        <v>54</v>
      </c>
      <c r="D697" s="2" t="s">
        <v>36</v>
      </c>
      <c r="E697" s="10" t="s">
        <v>74</v>
      </c>
    </row>
    <row r="698" spans="1:5" hidden="1" thickBot="1" x14ac:dyDescent="0.35">
      <c r="A698" s="6" t="s">
        <v>134</v>
      </c>
      <c r="B698" s="2" t="s">
        <v>127</v>
      </c>
      <c r="C698" s="4" t="s">
        <v>104</v>
      </c>
      <c r="D698" s="2"/>
      <c r="E698" s="10" t="s">
        <v>74</v>
      </c>
    </row>
    <row r="699" spans="1:5" hidden="1" thickBot="1" x14ac:dyDescent="0.35">
      <c r="A699" s="6" t="s">
        <v>134</v>
      </c>
      <c r="B699" s="2" t="s">
        <v>31</v>
      </c>
      <c r="C699" s="4" t="s">
        <v>35</v>
      </c>
      <c r="D699" s="2" t="s">
        <v>36</v>
      </c>
      <c r="E699" s="10" t="s">
        <v>37</v>
      </c>
    </row>
    <row r="700" spans="1:5" hidden="1" thickBot="1" x14ac:dyDescent="0.35">
      <c r="A700" s="6" t="s">
        <v>134</v>
      </c>
      <c r="B700" s="2" t="s">
        <v>41</v>
      </c>
      <c r="C700" s="4" t="s">
        <v>113</v>
      </c>
      <c r="D700" s="2" t="s">
        <v>119</v>
      </c>
      <c r="E700" s="10" t="s">
        <v>37</v>
      </c>
    </row>
    <row r="701" spans="1:5" hidden="1" thickBot="1" x14ac:dyDescent="0.35">
      <c r="A701" s="6" t="s">
        <v>134</v>
      </c>
      <c r="B701" s="2" t="s">
        <v>25</v>
      </c>
      <c r="C701" s="4" t="s">
        <v>54</v>
      </c>
      <c r="D701" s="2" t="s">
        <v>43</v>
      </c>
      <c r="E701" s="10" t="s">
        <v>37</v>
      </c>
    </row>
    <row r="702" spans="1:5" hidden="1" thickBot="1" x14ac:dyDescent="0.35">
      <c r="A702" s="6" t="s">
        <v>134</v>
      </c>
      <c r="B702" s="2" t="s">
        <v>87</v>
      </c>
      <c r="C702" s="4" t="s">
        <v>2</v>
      </c>
      <c r="D702" s="2" t="s">
        <v>53</v>
      </c>
      <c r="E702" s="10" t="s">
        <v>37</v>
      </c>
    </row>
    <row r="703" spans="1:5" hidden="1" thickBot="1" x14ac:dyDescent="0.35">
      <c r="A703" s="6" t="s">
        <v>134</v>
      </c>
      <c r="B703" s="2" t="s">
        <v>149</v>
      </c>
      <c r="C703" s="4" t="s">
        <v>64</v>
      </c>
      <c r="D703" s="2"/>
      <c r="E703" s="10" t="s">
        <v>37</v>
      </c>
    </row>
    <row r="704" spans="1:5" hidden="1" thickBot="1" x14ac:dyDescent="0.35">
      <c r="A704" s="6" t="s">
        <v>134</v>
      </c>
      <c r="B704" s="2" t="s">
        <v>51</v>
      </c>
      <c r="C704" s="4" t="s">
        <v>10</v>
      </c>
      <c r="D704" s="2" t="s">
        <v>102</v>
      </c>
      <c r="E704" s="10" t="s">
        <v>61</v>
      </c>
    </row>
    <row r="705" spans="1:5" hidden="1" thickBot="1" x14ac:dyDescent="0.35">
      <c r="A705" s="6" t="s">
        <v>134</v>
      </c>
      <c r="B705" s="2" t="s">
        <v>94</v>
      </c>
      <c r="C705" s="4"/>
      <c r="D705" s="2"/>
      <c r="E705" s="10" t="s">
        <v>61</v>
      </c>
    </row>
    <row r="706" spans="1:5" hidden="1" thickBot="1" x14ac:dyDescent="0.35">
      <c r="A706" s="6" t="s">
        <v>134</v>
      </c>
      <c r="B706" s="2" t="s">
        <v>18</v>
      </c>
      <c r="C706" s="4" t="s">
        <v>113</v>
      </c>
      <c r="D706" s="2"/>
      <c r="E706" s="10" t="s">
        <v>61</v>
      </c>
    </row>
    <row r="707" spans="1:5" hidden="1" thickBot="1" x14ac:dyDescent="0.35">
      <c r="A707" s="6" t="s">
        <v>134</v>
      </c>
      <c r="B707" s="2"/>
      <c r="C707" s="4" t="s">
        <v>79</v>
      </c>
      <c r="D707" s="2" t="s">
        <v>50</v>
      </c>
      <c r="E707" s="10" t="s">
        <v>61</v>
      </c>
    </row>
    <row r="708" spans="1:5" hidden="1" thickBot="1" x14ac:dyDescent="0.35">
      <c r="A708" s="6" t="s">
        <v>134</v>
      </c>
      <c r="B708" s="2" t="s">
        <v>66</v>
      </c>
      <c r="C708" s="4" t="s">
        <v>62</v>
      </c>
      <c r="D708" s="2" t="s">
        <v>3</v>
      </c>
      <c r="E708" s="10" t="s">
        <v>61</v>
      </c>
    </row>
    <row r="709" spans="1:5" hidden="1" thickBot="1" x14ac:dyDescent="0.35">
      <c r="A709" s="6" t="s">
        <v>134</v>
      </c>
      <c r="B709" s="2" t="s">
        <v>51</v>
      </c>
      <c r="C709" s="4" t="s">
        <v>42</v>
      </c>
      <c r="D709" s="2" t="s">
        <v>102</v>
      </c>
      <c r="E709" s="10" t="s">
        <v>112</v>
      </c>
    </row>
    <row r="710" spans="1:5" hidden="1" thickBot="1" x14ac:dyDescent="0.35">
      <c r="A710" s="6" t="s">
        <v>134</v>
      </c>
      <c r="B710" s="2" t="s">
        <v>25</v>
      </c>
      <c r="C710" s="4" t="s">
        <v>62</v>
      </c>
      <c r="D710" s="2"/>
      <c r="E710" s="10" t="s">
        <v>112</v>
      </c>
    </row>
    <row r="711" spans="1:5" hidden="1" thickBot="1" x14ac:dyDescent="0.35">
      <c r="A711" s="6" t="s">
        <v>134</v>
      </c>
      <c r="B711" s="2" t="s">
        <v>70</v>
      </c>
      <c r="C711" s="4" t="s">
        <v>2</v>
      </c>
      <c r="D711" s="2" t="s">
        <v>135</v>
      </c>
      <c r="E711" s="10" t="s">
        <v>112</v>
      </c>
    </row>
    <row r="712" spans="1:5" hidden="1" thickBot="1" x14ac:dyDescent="0.35">
      <c r="A712" s="6" t="s">
        <v>134</v>
      </c>
      <c r="B712" s="2" t="s">
        <v>9</v>
      </c>
      <c r="C712" s="4" t="s">
        <v>13</v>
      </c>
      <c r="D712" s="2" t="s">
        <v>123</v>
      </c>
      <c r="E712" s="10" t="s">
        <v>56</v>
      </c>
    </row>
    <row r="713" spans="1:5" hidden="1" thickBot="1" x14ac:dyDescent="0.35">
      <c r="A713" s="6" t="s">
        <v>134</v>
      </c>
      <c r="B713" s="2" t="s">
        <v>130</v>
      </c>
      <c r="C713" s="4" t="s">
        <v>72</v>
      </c>
      <c r="D713" s="2" t="s">
        <v>32</v>
      </c>
      <c r="E713" s="10" t="s">
        <v>56</v>
      </c>
    </row>
    <row r="714" spans="1:5" hidden="1" thickBot="1" x14ac:dyDescent="0.35">
      <c r="A714" s="6" t="s">
        <v>134</v>
      </c>
      <c r="B714" s="2" t="s">
        <v>130</v>
      </c>
      <c r="C714" s="4" t="s">
        <v>2</v>
      </c>
      <c r="D714" s="2" t="s">
        <v>124</v>
      </c>
      <c r="E714" s="10" t="s">
        <v>56</v>
      </c>
    </row>
    <row r="715" spans="1:5" hidden="1" thickBot="1" x14ac:dyDescent="0.35">
      <c r="A715" s="6" t="s">
        <v>134</v>
      </c>
      <c r="B715" s="2" t="s">
        <v>115</v>
      </c>
      <c r="C715" s="4" t="s">
        <v>62</v>
      </c>
      <c r="D715" s="2" t="s">
        <v>50</v>
      </c>
      <c r="E715" s="10" t="s">
        <v>56</v>
      </c>
    </row>
    <row r="716" spans="1:5" hidden="1" thickBot="1" x14ac:dyDescent="0.35">
      <c r="A716" s="6" t="s">
        <v>134</v>
      </c>
      <c r="B716" s="2" t="s">
        <v>1</v>
      </c>
      <c r="C716" s="4" t="s">
        <v>97</v>
      </c>
      <c r="D716" s="2" t="s">
        <v>3</v>
      </c>
      <c r="E716" s="10" t="s">
        <v>56</v>
      </c>
    </row>
    <row r="717" spans="1:5" hidden="1" thickBot="1" x14ac:dyDescent="0.35">
      <c r="A717" s="6" t="s">
        <v>134</v>
      </c>
      <c r="B717" s="2" t="s">
        <v>91</v>
      </c>
      <c r="C717" s="8"/>
      <c r="D717" s="2"/>
      <c r="E717" s="10" t="s">
        <v>56</v>
      </c>
    </row>
    <row r="718" spans="1:5" hidden="1" thickBot="1" x14ac:dyDescent="0.35">
      <c r="A718" s="6" t="s">
        <v>134</v>
      </c>
      <c r="B718" s="2" t="s">
        <v>91</v>
      </c>
      <c r="C718" s="4" t="s">
        <v>73</v>
      </c>
      <c r="D718" s="2" t="s">
        <v>116</v>
      </c>
      <c r="E718" s="10" t="s">
        <v>55</v>
      </c>
    </row>
    <row r="719" spans="1:5" hidden="1" thickBot="1" x14ac:dyDescent="0.35">
      <c r="A719" s="6" t="s">
        <v>134</v>
      </c>
      <c r="B719" s="2" t="s">
        <v>91</v>
      </c>
      <c r="C719" s="4" t="s">
        <v>13</v>
      </c>
      <c r="D719" s="2" t="s">
        <v>24</v>
      </c>
      <c r="E719" s="10" t="s">
        <v>55</v>
      </c>
    </row>
    <row r="720" spans="1:5" hidden="1" thickBot="1" x14ac:dyDescent="0.35">
      <c r="A720" s="6" t="s">
        <v>134</v>
      </c>
      <c r="B720" s="2" t="s">
        <v>70</v>
      </c>
      <c r="C720" s="4" t="s">
        <v>54</v>
      </c>
      <c r="D720" s="2" t="s">
        <v>20</v>
      </c>
      <c r="E720" s="10" t="s">
        <v>55</v>
      </c>
    </row>
    <row r="721" spans="1:5" hidden="1" thickBot="1" x14ac:dyDescent="0.35">
      <c r="A721" s="6" t="s">
        <v>134</v>
      </c>
      <c r="B721" s="2" t="s">
        <v>91</v>
      </c>
      <c r="C721" s="4" t="s">
        <v>104</v>
      </c>
      <c r="D721" s="2" t="s">
        <v>67</v>
      </c>
      <c r="E721" s="10" t="s">
        <v>55</v>
      </c>
    </row>
    <row r="722" spans="1:5" hidden="1" thickBot="1" x14ac:dyDescent="0.35">
      <c r="A722" s="6" t="s">
        <v>134</v>
      </c>
      <c r="B722" s="2" t="s">
        <v>41</v>
      </c>
      <c r="C722" s="4" t="s">
        <v>72</v>
      </c>
      <c r="D722" s="2" t="s">
        <v>119</v>
      </c>
      <c r="E722" s="10" t="s">
        <v>55</v>
      </c>
    </row>
    <row r="723" spans="1:5" hidden="1" thickBot="1" x14ac:dyDescent="0.35">
      <c r="A723" s="6" t="s">
        <v>134</v>
      </c>
      <c r="B723" s="2" t="s">
        <v>85</v>
      </c>
      <c r="C723" s="4" t="s">
        <v>42</v>
      </c>
      <c r="D723" s="2"/>
      <c r="E723" s="10" t="s">
        <v>55</v>
      </c>
    </row>
    <row r="724" spans="1:5" hidden="1" thickBot="1" x14ac:dyDescent="0.35">
      <c r="A724" s="6" t="s">
        <v>134</v>
      </c>
      <c r="B724" s="2" t="s">
        <v>149</v>
      </c>
      <c r="C724" s="4" t="s">
        <v>113</v>
      </c>
      <c r="D724" s="2" t="s">
        <v>100</v>
      </c>
      <c r="E724" s="10" t="s">
        <v>55</v>
      </c>
    </row>
    <row r="725" spans="1:5" hidden="1" thickBot="1" x14ac:dyDescent="0.35">
      <c r="A725" s="6" t="s">
        <v>134</v>
      </c>
      <c r="B725" s="2" t="s">
        <v>87</v>
      </c>
      <c r="C725" s="4" t="s">
        <v>19</v>
      </c>
      <c r="D725" s="2" t="s">
        <v>76</v>
      </c>
      <c r="E725" s="10" t="s">
        <v>55</v>
      </c>
    </row>
    <row r="726" spans="1:5" hidden="1" thickBot="1" x14ac:dyDescent="0.35">
      <c r="A726" s="6" t="s">
        <v>134</v>
      </c>
      <c r="B726" s="2" t="s">
        <v>28</v>
      </c>
      <c r="C726" s="4"/>
      <c r="D726" s="2" t="s">
        <v>7</v>
      </c>
      <c r="E726" s="10" t="s">
        <v>55</v>
      </c>
    </row>
    <row r="727" spans="1:5" hidden="1" thickBot="1" x14ac:dyDescent="0.35">
      <c r="A727" s="6" t="s">
        <v>134</v>
      </c>
      <c r="B727" s="2" t="s">
        <v>25</v>
      </c>
      <c r="C727" s="4" t="s">
        <v>10</v>
      </c>
      <c r="D727" s="2" t="s">
        <v>39</v>
      </c>
      <c r="E727" s="10" t="s">
        <v>58</v>
      </c>
    </row>
    <row r="728" spans="1:5" hidden="1" thickBot="1" x14ac:dyDescent="0.35">
      <c r="A728" s="6" t="s">
        <v>134</v>
      </c>
      <c r="B728" s="2" t="s">
        <v>51</v>
      </c>
      <c r="C728" s="4" t="s">
        <v>120</v>
      </c>
      <c r="D728" s="2" t="s">
        <v>36</v>
      </c>
      <c r="E728" s="10" t="s">
        <v>58</v>
      </c>
    </row>
    <row r="729" spans="1:5" hidden="1" thickBot="1" x14ac:dyDescent="0.35">
      <c r="A729" s="6" t="s">
        <v>134</v>
      </c>
      <c r="B729" s="2" t="s">
        <v>66</v>
      </c>
      <c r="C729" s="4" t="s">
        <v>121</v>
      </c>
      <c r="D729" s="2" t="s">
        <v>110</v>
      </c>
      <c r="E729" s="10" t="s">
        <v>58</v>
      </c>
    </row>
    <row r="730" spans="1:5" hidden="1" thickBot="1" x14ac:dyDescent="0.35">
      <c r="A730" s="6" t="s">
        <v>134</v>
      </c>
      <c r="B730" s="2" t="s">
        <v>127</v>
      </c>
      <c r="C730" s="4" t="s">
        <v>79</v>
      </c>
      <c r="D730" s="2"/>
      <c r="E730" s="10" t="s">
        <v>58</v>
      </c>
    </row>
    <row r="731" spans="1:5" hidden="1" thickBot="1" x14ac:dyDescent="0.35">
      <c r="A731" s="6" t="s">
        <v>134</v>
      </c>
      <c r="B731" s="2" t="s">
        <v>9</v>
      </c>
      <c r="C731" s="4" t="s">
        <v>46</v>
      </c>
      <c r="D731" s="2" t="s">
        <v>76</v>
      </c>
      <c r="E731" s="10" t="s">
        <v>58</v>
      </c>
    </row>
    <row r="732" spans="1:5" hidden="1" thickBot="1" x14ac:dyDescent="0.35">
      <c r="A732" s="6" t="s">
        <v>134</v>
      </c>
      <c r="B732" s="2" t="s">
        <v>45</v>
      </c>
      <c r="C732" s="8"/>
      <c r="D732" s="7"/>
      <c r="E732" s="10" t="s">
        <v>58</v>
      </c>
    </row>
    <row r="733" spans="1:5" hidden="1" thickBot="1" x14ac:dyDescent="0.35">
      <c r="A733" s="6" t="s">
        <v>134</v>
      </c>
      <c r="B733" s="2" t="s">
        <v>87</v>
      </c>
      <c r="C733" s="4" t="s">
        <v>62</v>
      </c>
      <c r="D733" s="2" t="s">
        <v>67</v>
      </c>
      <c r="E733" s="10" t="s">
        <v>77</v>
      </c>
    </row>
    <row r="734" spans="1:5" hidden="1" thickBot="1" x14ac:dyDescent="0.35">
      <c r="A734" s="6" t="s">
        <v>134</v>
      </c>
      <c r="B734" s="2" t="s">
        <v>88</v>
      </c>
      <c r="C734" s="4" t="s">
        <v>2</v>
      </c>
      <c r="D734" s="2" t="s">
        <v>11</v>
      </c>
      <c r="E734" s="10"/>
    </row>
    <row r="735" spans="1:5" hidden="1" thickBot="1" x14ac:dyDescent="0.35">
      <c r="A735" s="6" t="s">
        <v>134</v>
      </c>
      <c r="B735" s="2"/>
      <c r="C735" s="4" t="s">
        <v>64</v>
      </c>
      <c r="D735" s="2" t="s">
        <v>53</v>
      </c>
      <c r="E735" s="10"/>
    </row>
    <row r="736" spans="1:5" hidden="1" thickBot="1" x14ac:dyDescent="0.35">
      <c r="A736" s="6" t="s">
        <v>134</v>
      </c>
      <c r="B736" s="2" t="s">
        <v>34</v>
      </c>
      <c r="C736" s="4" t="s">
        <v>2</v>
      </c>
      <c r="D736" s="2" t="s">
        <v>7</v>
      </c>
      <c r="E736" s="10" t="s">
        <v>101</v>
      </c>
    </row>
    <row r="737" spans="1:5" hidden="1" thickBot="1" x14ac:dyDescent="0.35">
      <c r="A737" s="6" t="s">
        <v>134</v>
      </c>
      <c r="B737" s="2" t="s">
        <v>82</v>
      </c>
      <c r="C737" s="4" t="s">
        <v>64</v>
      </c>
      <c r="D737" s="2" t="s">
        <v>50</v>
      </c>
      <c r="E737" s="10" t="s">
        <v>101</v>
      </c>
    </row>
    <row r="738" spans="1:5" hidden="1" thickBot="1" x14ac:dyDescent="0.35">
      <c r="A738" s="6" t="s">
        <v>134</v>
      </c>
      <c r="B738" s="2" t="s">
        <v>59</v>
      </c>
      <c r="C738" s="4" t="s">
        <v>2</v>
      </c>
      <c r="D738" s="2" t="s">
        <v>76</v>
      </c>
      <c r="E738" s="10" t="s">
        <v>33</v>
      </c>
    </row>
    <row r="739" spans="1:5" hidden="1" thickBot="1" x14ac:dyDescent="0.35">
      <c r="A739" s="6" t="s">
        <v>134</v>
      </c>
      <c r="B739" s="2" t="s">
        <v>87</v>
      </c>
      <c r="C739" s="4" t="s">
        <v>113</v>
      </c>
      <c r="D739" s="2" t="s">
        <v>50</v>
      </c>
      <c r="E739" s="10" t="s">
        <v>33</v>
      </c>
    </row>
    <row r="740" spans="1:5" hidden="1" thickBot="1" x14ac:dyDescent="0.35">
      <c r="A740" s="6" t="s">
        <v>134</v>
      </c>
      <c r="B740" s="2" t="s">
        <v>125</v>
      </c>
      <c r="C740" s="4" t="s">
        <v>120</v>
      </c>
      <c r="D740" s="2" t="s">
        <v>3</v>
      </c>
      <c r="E740" s="10" t="s">
        <v>33</v>
      </c>
    </row>
    <row r="741" spans="1:5" hidden="1" thickBot="1" x14ac:dyDescent="0.35">
      <c r="A741" s="6" t="s">
        <v>134</v>
      </c>
      <c r="B741" s="2" t="s">
        <v>25</v>
      </c>
      <c r="C741" s="4" t="s">
        <v>13</v>
      </c>
      <c r="D741" s="2" t="s">
        <v>11</v>
      </c>
      <c r="E741" s="10" t="s">
        <v>12</v>
      </c>
    </row>
    <row r="742" spans="1:5" hidden="1" thickBot="1" x14ac:dyDescent="0.35">
      <c r="A742" s="6" t="s">
        <v>134</v>
      </c>
      <c r="B742" s="2" t="s">
        <v>84</v>
      </c>
      <c r="C742" s="4" t="s">
        <v>54</v>
      </c>
      <c r="D742" s="2" t="s">
        <v>24</v>
      </c>
      <c r="E742" s="10" t="s">
        <v>12</v>
      </c>
    </row>
    <row r="743" spans="1:5" hidden="1" thickBot="1" x14ac:dyDescent="0.35">
      <c r="A743" s="6" t="s">
        <v>134</v>
      </c>
      <c r="B743" s="2" t="s">
        <v>9</v>
      </c>
      <c r="C743" s="4" t="s">
        <v>62</v>
      </c>
      <c r="D743" s="2" t="s">
        <v>67</v>
      </c>
      <c r="E743" s="10" t="s">
        <v>12</v>
      </c>
    </row>
    <row r="744" spans="1:5" hidden="1" thickBot="1" x14ac:dyDescent="0.35">
      <c r="A744" s="6" t="s">
        <v>134</v>
      </c>
      <c r="B744" s="2" t="s">
        <v>25</v>
      </c>
      <c r="C744" s="4" t="s">
        <v>26</v>
      </c>
      <c r="D744" s="2" t="s">
        <v>123</v>
      </c>
      <c r="E744" s="10" t="s">
        <v>12</v>
      </c>
    </row>
    <row r="745" spans="1:5" hidden="1" thickBot="1" x14ac:dyDescent="0.35">
      <c r="A745" s="6" t="s">
        <v>134</v>
      </c>
      <c r="B745" s="2" t="s">
        <v>66</v>
      </c>
      <c r="C745" s="4" t="s">
        <v>113</v>
      </c>
      <c r="D745" s="2" t="s">
        <v>123</v>
      </c>
      <c r="E745" s="10" t="s">
        <v>12</v>
      </c>
    </row>
    <row r="746" spans="1:5" hidden="1" thickBot="1" x14ac:dyDescent="0.35">
      <c r="A746" s="6" t="s">
        <v>134</v>
      </c>
      <c r="B746" s="2" t="s">
        <v>88</v>
      </c>
      <c r="C746" s="4" t="s">
        <v>92</v>
      </c>
      <c r="D746" s="2" t="s">
        <v>83</v>
      </c>
      <c r="E746" s="10" t="s">
        <v>12</v>
      </c>
    </row>
    <row r="747" spans="1:5" hidden="1" thickBot="1" x14ac:dyDescent="0.35">
      <c r="A747" s="6" t="s">
        <v>134</v>
      </c>
      <c r="B747" s="2" t="s">
        <v>94</v>
      </c>
      <c r="C747" s="4" t="s">
        <v>57</v>
      </c>
      <c r="D747" s="2" t="s">
        <v>76</v>
      </c>
      <c r="E747" s="10" t="s">
        <v>12</v>
      </c>
    </row>
    <row r="748" spans="1:5" hidden="1" thickBot="1" x14ac:dyDescent="0.35">
      <c r="A748" s="6" t="s">
        <v>134</v>
      </c>
      <c r="B748" s="2" t="s">
        <v>91</v>
      </c>
      <c r="C748" s="4" t="s">
        <v>120</v>
      </c>
      <c r="D748" s="2" t="s">
        <v>7</v>
      </c>
      <c r="E748" s="10" t="s">
        <v>12</v>
      </c>
    </row>
    <row r="749" spans="1:5" hidden="1" thickBot="1" x14ac:dyDescent="0.35">
      <c r="A749" s="6" t="s">
        <v>134</v>
      </c>
      <c r="B749" s="2" t="s">
        <v>18</v>
      </c>
      <c r="C749" s="4" t="s">
        <v>2</v>
      </c>
      <c r="D749" s="2" t="s">
        <v>50</v>
      </c>
      <c r="E749" s="10" t="s">
        <v>12</v>
      </c>
    </row>
    <row r="750" spans="1:5" hidden="1" thickBot="1" x14ac:dyDescent="0.35">
      <c r="A750" s="6" t="s">
        <v>134</v>
      </c>
      <c r="B750" s="2" t="s">
        <v>9</v>
      </c>
      <c r="C750" s="4" t="s">
        <v>54</v>
      </c>
      <c r="D750" s="2" t="s">
        <v>50</v>
      </c>
      <c r="E750" s="10" t="s">
        <v>12</v>
      </c>
    </row>
    <row r="751" spans="1:5" hidden="1" thickBot="1" x14ac:dyDescent="0.35">
      <c r="A751" s="6" t="s">
        <v>134</v>
      </c>
      <c r="B751" s="2" t="s">
        <v>149</v>
      </c>
      <c r="C751" s="4"/>
      <c r="D751" s="2"/>
      <c r="E751" s="10" t="s">
        <v>12</v>
      </c>
    </row>
    <row r="752" spans="1:5" hidden="1" thickBot="1" x14ac:dyDescent="0.35">
      <c r="A752" s="6" t="s">
        <v>134</v>
      </c>
      <c r="B752" s="2" t="s">
        <v>149</v>
      </c>
      <c r="C752" s="4" t="s">
        <v>26</v>
      </c>
      <c r="D752" s="2" t="s">
        <v>11</v>
      </c>
      <c r="E752" s="10" t="s">
        <v>65</v>
      </c>
    </row>
    <row r="753" spans="1:5" hidden="1" thickBot="1" x14ac:dyDescent="0.35">
      <c r="A753" s="6" t="s">
        <v>134</v>
      </c>
      <c r="B753" s="2" t="s">
        <v>1</v>
      </c>
      <c r="C753" s="4" t="s">
        <v>6</v>
      </c>
      <c r="D753" s="2" t="s">
        <v>27</v>
      </c>
      <c r="E753" s="10" t="s">
        <v>65</v>
      </c>
    </row>
    <row r="754" spans="1:5" hidden="1" thickBot="1" x14ac:dyDescent="0.35">
      <c r="A754" s="6" t="s">
        <v>134</v>
      </c>
      <c r="B754" s="2" t="s">
        <v>88</v>
      </c>
      <c r="C754" s="4" t="s">
        <v>62</v>
      </c>
      <c r="D754" s="2" t="s">
        <v>110</v>
      </c>
      <c r="E754" s="10" t="s">
        <v>65</v>
      </c>
    </row>
    <row r="755" spans="1:5" hidden="1" thickBot="1" x14ac:dyDescent="0.35">
      <c r="A755" s="6" t="s">
        <v>134</v>
      </c>
      <c r="B755" s="2" t="s">
        <v>149</v>
      </c>
      <c r="C755" s="4" t="s">
        <v>10</v>
      </c>
      <c r="D755" s="2" t="s">
        <v>53</v>
      </c>
      <c r="E755" s="10" t="s">
        <v>65</v>
      </c>
    </row>
    <row r="756" spans="1:5" hidden="1" thickBot="1" x14ac:dyDescent="0.35">
      <c r="A756" s="6" t="s">
        <v>134</v>
      </c>
      <c r="B756" s="2" t="s">
        <v>68</v>
      </c>
      <c r="C756" s="4" t="s">
        <v>120</v>
      </c>
      <c r="D756" s="2"/>
      <c r="E756" s="10" t="s">
        <v>65</v>
      </c>
    </row>
    <row r="757" spans="1:5" hidden="1" thickBot="1" x14ac:dyDescent="0.35">
      <c r="A757" s="6" t="s">
        <v>134</v>
      </c>
      <c r="B757" s="2" t="s">
        <v>1</v>
      </c>
      <c r="C757" s="4" t="s">
        <v>54</v>
      </c>
      <c r="D757" s="2"/>
      <c r="E757" s="10" t="s">
        <v>65</v>
      </c>
    </row>
    <row r="758" spans="1:5" hidden="1" thickBot="1" x14ac:dyDescent="0.35">
      <c r="A758" s="6" t="s">
        <v>134</v>
      </c>
      <c r="B758" s="2" t="s">
        <v>149</v>
      </c>
      <c r="C758" s="4" t="s">
        <v>104</v>
      </c>
      <c r="D758" s="2" t="s">
        <v>50</v>
      </c>
      <c r="E758" s="10" t="s">
        <v>65</v>
      </c>
    </row>
    <row r="759" spans="1:5" hidden="1" thickBot="1" x14ac:dyDescent="0.35">
      <c r="A759" s="6" t="s">
        <v>134</v>
      </c>
      <c r="B759" s="2" t="s">
        <v>87</v>
      </c>
      <c r="C759" s="4" t="s">
        <v>13</v>
      </c>
      <c r="D759" s="2" t="s">
        <v>3</v>
      </c>
      <c r="E759" s="10" t="s">
        <v>65</v>
      </c>
    </row>
    <row r="760" spans="1:5" hidden="1" thickBot="1" x14ac:dyDescent="0.35">
      <c r="A760" s="6" t="s">
        <v>134</v>
      </c>
      <c r="B760" s="2" t="s">
        <v>28</v>
      </c>
      <c r="C760" s="4" t="s">
        <v>2</v>
      </c>
      <c r="D760" s="2" t="s">
        <v>3</v>
      </c>
      <c r="E760" s="10" t="s">
        <v>40</v>
      </c>
    </row>
    <row r="761" spans="1:5" hidden="1" thickBot="1" x14ac:dyDescent="0.35">
      <c r="A761" s="6" t="s">
        <v>134</v>
      </c>
      <c r="B761" s="2"/>
      <c r="C761" s="4" t="s">
        <v>104</v>
      </c>
      <c r="D761" s="2" t="s">
        <v>3</v>
      </c>
      <c r="E761" s="10" t="s">
        <v>40</v>
      </c>
    </row>
    <row r="762" spans="1:5" hidden="1" thickBot="1" x14ac:dyDescent="0.35">
      <c r="A762" s="6" t="s">
        <v>134</v>
      </c>
      <c r="B762" s="2" t="s">
        <v>34</v>
      </c>
      <c r="C762" s="4" t="s">
        <v>92</v>
      </c>
      <c r="D762" s="2" t="s">
        <v>11</v>
      </c>
      <c r="E762" s="10" t="s">
        <v>30</v>
      </c>
    </row>
    <row r="763" spans="1:5" hidden="1" thickBot="1" x14ac:dyDescent="0.35">
      <c r="A763" s="6" t="s">
        <v>134</v>
      </c>
      <c r="B763" s="2" t="s">
        <v>1</v>
      </c>
      <c r="C763" s="4" t="s">
        <v>62</v>
      </c>
      <c r="D763" s="2" t="s">
        <v>39</v>
      </c>
      <c r="E763" s="10" t="s">
        <v>30</v>
      </c>
    </row>
    <row r="764" spans="1:5" hidden="1" thickBot="1" x14ac:dyDescent="0.35">
      <c r="A764" s="6" t="s">
        <v>134</v>
      </c>
      <c r="B764" s="2" t="s">
        <v>87</v>
      </c>
      <c r="C764" s="4" t="s">
        <v>26</v>
      </c>
      <c r="D764" s="2" t="s">
        <v>24</v>
      </c>
      <c r="E764" s="10" t="s">
        <v>30</v>
      </c>
    </row>
    <row r="765" spans="1:5" hidden="1" thickBot="1" x14ac:dyDescent="0.35">
      <c r="A765" s="6" t="s">
        <v>134</v>
      </c>
      <c r="B765" s="2" t="s">
        <v>1</v>
      </c>
      <c r="C765" s="4"/>
      <c r="D765" s="2"/>
      <c r="E765" s="10" t="s">
        <v>30</v>
      </c>
    </row>
    <row r="766" spans="1:5" hidden="1" thickBot="1" x14ac:dyDescent="0.35">
      <c r="A766" s="6" t="s">
        <v>134</v>
      </c>
      <c r="B766" s="2" t="s">
        <v>70</v>
      </c>
      <c r="C766" s="4" t="s">
        <v>57</v>
      </c>
      <c r="D766" s="2"/>
      <c r="E766" s="10" t="s">
        <v>30</v>
      </c>
    </row>
    <row r="767" spans="1:5" hidden="1" thickBot="1" x14ac:dyDescent="0.35">
      <c r="A767" s="6" t="s">
        <v>134</v>
      </c>
      <c r="B767" s="2" t="s">
        <v>18</v>
      </c>
      <c r="C767" s="4" t="s">
        <v>129</v>
      </c>
      <c r="D767" s="2" t="s">
        <v>7</v>
      </c>
      <c r="E767" s="10" t="s">
        <v>30</v>
      </c>
    </row>
    <row r="768" spans="1:5" hidden="1" thickBot="1" x14ac:dyDescent="0.35">
      <c r="A768" s="6" t="s">
        <v>134</v>
      </c>
      <c r="B768" s="2" t="s">
        <v>38</v>
      </c>
      <c r="C768" s="4" t="s">
        <v>120</v>
      </c>
      <c r="D768" s="2" t="s">
        <v>50</v>
      </c>
      <c r="E768" s="10" t="s">
        <v>30</v>
      </c>
    </row>
    <row r="769" spans="1:5" hidden="1" thickBot="1" x14ac:dyDescent="0.35">
      <c r="A769" s="6" t="s">
        <v>134</v>
      </c>
      <c r="B769" s="2" t="s">
        <v>9</v>
      </c>
      <c r="C769" s="8"/>
      <c r="D769" s="2"/>
      <c r="E769" s="10" t="s">
        <v>30</v>
      </c>
    </row>
    <row r="770" spans="1:5" hidden="1" thickBot="1" x14ac:dyDescent="0.35">
      <c r="A770" s="6" t="s">
        <v>134</v>
      </c>
      <c r="B770" s="2" t="s">
        <v>149</v>
      </c>
      <c r="C770" s="4" t="s">
        <v>19</v>
      </c>
      <c r="D770" s="2" t="s">
        <v>11</v>
      </c>
      <c r="E770" s="10"/>
    </row>
    <row r="771" spans="1:5" hidden="1" thickBot="1" x14ac:dyDescent="0.35">
      <c r="A771" s="6" t="s">
        <v>134</v>
      </c>
      <c r="B771" s="2" t="s">
        <v>88</v>
      </c>
      <c r="C771" s="4" t="s">
        <v>104</v>
      </c>
      <c r="D771" s="2" t="s">
        <v>27</v>
      </c>
      <c r="E771" s="10"/>
    </row>
    <row r="772" spans="1:5" hidden="1" thickBot="1" x14ac:dyDescent="0.35">
      <c r="A772" s="6" t="s">
        <v>134</v>
      </c>
      <c r="B772" s="2" t="s">
        <v>84</v>
      </c>
      <c r="C772" s="4" t="s">
        <v>42</v>
      </c>
      <c r="D772" s="2" t="s">
        <v>116</v>
      </c>
      <c r="E772" s="10"/>
    </row>
    <row r="773" spans="1:5" hidden="1" thickBot="1" x14ac:dyDescent="0.35">
      <c r="A773" s="6" t="s">
        <v>134</v>
      </c>
      <c r="B773" s="2" t="s">
        <v>34</v>
      </c>
      <c r="C773" s="4" t="s">
        <v>13</v>
      </c>
      <c r="D773" s="2" t="s">
        <v>109</v>
      </c>
      <c r="E773" s="10"/>
    </row>
    <row r="774" spans="1:5" hidden="1" thickBot="1" x14ac:dyDescent="0.35">
      <c r="A774" s="6" t="s">
        <v>134</v>
      </c>
      <c r="B774" s="2" t="s">
        <v>125</v>
      </c>
      <c r="C774" s="4" t="s">
        <v>72</v>
      </c>
      <c r="D774" s="2" t="s">
        <v>123</v>
      </c>
      <c r="E774" s="10"/>
    </row>
    <row r="775" spans="1:5" hidden="1" thickBot="1" x14ac:dyDescent="0.35">
      <c r="A775" s="6" t="s">
        <v>134</v>
      </c>
      <c r="B775" s="2" t="s">
        <v>9</v>
      </c>
      <c r="C775" s="4" t="s">
        <v>113</v>
      </c>
      <c r="D775" s="2" t="s">
        <v>36</v>
      </c>
      <c r="E775" s="10"/>
    </row>
    <row r="776" spans="1:5" hidden="1" thickBot="1" x14ac:dyDescent="0.35">
      <c r="A776" s="6" t="s">
        <v>134</v>
      </c>
      <c r="B776" s="2" t="s">
        <v>28</v>
      </c>
      <c r="C776" s="4" t="s">
        <v>57</v>
      </c>
      <c r="D776" s="2" t="s">
        <v>105</v>
      </c>
      <c r="E776" s="10"/>
    </row>
    <row r="777" spans="1:5" hidden="1" thickBot="1" x14ac:dyDescent="0.35">
      <c r="A777" s="6" t="s">
        <v>134</v>
      </c>
      <c r="B777" s="2" t="s">
        <v>87</v>
      </c>
      <c r="C777" s="4" t="s">
        <v>120</v>
      </c>
      <c r="D777" s="2" t="s">
        <v>3</v>
      </c>
      <c r="E777" s="10"/>
    </row>
    <row r="778" spans="1:5" hidden="1" thickBot="1" x14ac:dyDescent="0.35">
      <c r="A778" s="6" t="s">
        <v>134</v>
      </c>
      <c r="B778" s="2" t="s">
        <v>107</v>
      </c>
      <c r="C778" s="8"/>
      <c r="D778" s="2"/>
      <c r="E778" s="10"/>
    </row>
    <row r="779" spans="1:5" hidden="1" thickBot="1" x14ac:dyDescent="0.35">
      <c r="A779" s="6" t="s">
        <v>134</v>
      </c>
      <c r="B779" s="2" t="s">
        <v>28</v>
      </c>
      <c r="C779" s="4" t="s">
        <v>64</v>
      </c>
      <c r="D779" s="2" t="s">
        <v>11</v>
      </c>
      <c r="E779" s="10" t="s">
        <v>15</v>
      </c>
    </row>
    <row r="780" spans="1:5" hidden="1" thickBot="1" x14ac:dyDescent="0.35">
      <c r="A780" s="6" t="s">
        <v>134</v>
      </c>
      <c r="B780" s="2" t="s">
        <v>130</v>
      </c>
      <c r="C780" s="4" t="s">
        <v>120</v>
      </c>
      <c r="D780" s="2" t="s">
        <v>11</v>
      </c>
      <c r="E780" s="10" t="s">
        <v>15</v>
      </c>
    </row>
    <row r="781" spans="1:5" hidden="1" thickBot="1" x14ac:dyDescent="0.35">
      <c r="A781" s="6" t="s">
        <v>134</v>
      </c>
      <c r="B781" s="2" t="s">
        <v>107</v>
      </c>
      <c r="C781" s="4" t="s">
        <v>2</v>
      </c>
      <c r="D781" s="2" t="s">
        <v>14</v>
      </c>
      <c r="E781" s="10" t="s">
        <v>15</v>
      </c>
    </row>
    <row r="782" spans="1:5" hidden="1" thickBot="1" x14ac:dyDescent="0.35">
      <c r="A782" s="6" t="s">
        <v>134</v>
      </c>
      <c r="B782" s="2" t="s">
        <v>51</v>
      </c>
      <c r="C782" s="4" t="s">
        <v>113</v>
      </c>
      <c r="D782" s="2" t="s">
        <v>100</v>
      </c>
      <c r="E782" s="10" t="s">
        <v>15</v>
      </c>
    </row>
    <row r="783" spans="1:5" hidden="1" thickBot="1" x14ac:dyDescent="0.35">
      <c r="A783" s="6" t="s">
        <v>134</v>
      </c>
      <c r="B783" s="2" t="s">
        <v>38</v>
      </c>
      <c r="C783" s="4" t="s">
        <v>54</v>
      </c>
      <c r="D783" s="2"/>
      <c r="E783" s="10" t="s">
        <v>15</v>
      </c>
    </row>
    <row r="784" spans="1:5" hidden="1" thickBot="1" x14ac:dyDescent="0.35">
      <c r="A784" s="6" t="s">
        <v>134</v>
      </c>
      <c r="B784" s="2" t="s">
        <v>125</v>
      </c>
      <c r="C784" s="4" t="s">
        <v>92</v>
      </c>
      <c r="D784" s="2" t="s">
        <v>135</v>
      </c>
      <c r="E784" s="10" t="s">
        <v>15</v>
      </c>
    </row>
    <row r="785" spans="1:5" hidden="1" thickBot="1" x14ac:dyDescent="0.35">
      <c r="A785" s="6" t="s">
        <v>134</v>
      </c>
      <c r="B785" s="2" t="s">
        <v>82</v>
      </c>
      <c r="C785" s="4" t="s">
        <v>104</v>
      </c>
      <c r="D785" s="2" t="s">
        <v>53</v>
      </c>
      <c r="E785" s="10" t="s">
        <v>8</v>
      </c>
    </row>
    <row r="786" spans="1:5" hidden="1" thickBot="1" x14ac:dyDescent="0.35">
      <c r="A786" s="6" t="s">
        <v>134</v>
      </c>
      <c r="B786" s="2" t="s">
        <v>107</v>
      </c>
      <c r="C786" s="4" t="s">
        <v>121</v>
      </c>
      <c r="D786" s="2" t="s">
        <v>100</v>
      </c>
      <c r="E786" s="10" t="s">
        <v>8</v>
      </c>
    </row>
    <row r="787" spans="1:5" hidden="1" thickBot="1" x14ac:dyDescent="0.35">
      <c r="A787" s="6" t="s">
        <v>134</v>
      </c>
      <c r="B787" s="2" t="s">
        <v>51</v>
      </c>
      <c r="C787" s="4"/>
      <c r="D787" s="2"/>
      <c r="E787" s="10" t="s">
        <v>8</v>
      </c>
    </row>
    <row r="788" spans="1:5" hidden="1" thickBot="1" x14ac:dyDescent="0.35">
      <c r="A788" s="6" t="s">
        <v>134</v>
      </c>
      <c r="B788" s="2" t="s">
        <v>49</v>
      </c>
      <c r="C788" s="4" t="s">
        <v>62</v>
      </c>
      <c r="D788" s="2"/>
      <c r="E788" s="10" t="s">
        <v>8</v>
      </c>
    </row>
    <row r="789" spans="1:5" hidden="1" thickBot="1" x14ac:dyDescent="0.35">
      <c r="A789" s="6" t="s">
        <v>134</v>
      </c>
      <c r="B789" s="2"/>
      <c r="C789" s="4" t="s">
        <v>52</v>
      </c>
      <c r="D789" s="2" t="s">
        <v>76</v>
      </c>
      <c r="E789" s="10" t="s">
        <v>8</v>
      </c>
    </row>
    <row r="790" spans="1:5" hidden="1" thickBot="1" x14ac:dyDescent="0.35">
      <c r="A790" s="6" t="s">
        <v>134</v>
      </c>
      <c r="B790" s="2" t="s">
        <v>89</v>
      </c>
      <c r="C790" s="4" t="s">
        <v>120</v>
      </c>
      <c r="D790" s="2" t="s">
        <v>76</v>
      </c>
      <c r="E790" s="10" t="s">
        <v>8</v>
      </c>
    </row>
    <row r="791" spans="1:5" hidden="1" thickBot="1" x14ac:dyDescent="0.35">
      <c r="A791" s="6" t="s">
        <v>134</v>
      </c>
      <c r="B791" s="2" t="s">
        <v>25</v>
      </c>
      <c r="C791" s="4" t="s">
        <v>92</v>
      </c>
      <c r="D791" s="2" t="s">
        <v>7</v>
      </c>
      <c r="E791" s="10" t="s">
        <v>8</v>
      </c>
    </row>
    <row r="792" spans="1:5" hidden="1" thickBot="1" x14ac:dyDescent="0.35">
      <c r="A792" s="6" t="s">
        <v>134</v>
      </c>
      <c r="B792" s="2" t="s">
        <v>18</v>
      </c>
      <c r="C792" s="4" t="s">
        <v>13</v>
      </c>
      <c r="D792" s="2" t="s">
        <v>50</v>
      </c>
      <c r="E792" s="10" t="s">
        <v>8</v>
      </c>
    </row>
    <row r="793" spans="1:5" hidden="1" thickBot="1" x14ac:dyDescent="0.35">
      <c r="A793" s="6" t="s">
        <v>134</v>
      </c>
      <c r="B793" s="2" t="s">
        <v>59</v>
      </c>
      <c r="C793" s="4" t="s">
        <v>10</v>
      </c>
      <c r="D793" s="2" t="s">
        <v>3</v>
      </c>
      <c r="E793" s="10" t="s">
        <v>8</v>
      </c>
    </row>
    <row r="794" spans="1:5" hidden="1" thickBot="1" x14ac:dyDescent="0.35">
      <c r="A794" s="6" t="s">
        <v>134</v>
      </c>
      <c r="B794" s="2" t="s">
        <v>51</v>
      </c>
      <c r="C794" s="4" t="s">
        <v>79</v>
      </c>
      <c r="D794" s="7"/>
      <c r="E794" s="10" t="s">
        <v>8</v>
      </c>
    </row>
    <row r="795" spans="1:5" hidden="1" thickBot="1" x14ac:dyDescent="0.35">
      <c r="A795" s="6" t="s">
        <v>134</v>
      </c>
      <c r="B795" s="2" t="s">
        <v>70</v>
      </c>
      <c r="C795" s="4" t="s">
        <v>62</v>
      </c>
      <c r="D795" s="2" t="s">
        <v>123</v>
      </c>
      <c r="E795" s="10" t="s">
        <v>4</v>
      </c>
    </row>
    <row r="796" spans="1:5" hidden="1" thickBot="1" x14ac:dyDescent="0.35">
      <c r="A796" s="6" t="s">
        <v>134</v>
      </c>
      <c r="B796" s="2" t="s">
        <v>9</v>
      </c>
      <c r="C796" s="4" t="s">
        <v>6</v>
      </c>
      <c r="D796" s="2" t="s">
        <v>100</v>
      </c>
      <c r="E796" s="10" t="s">
        <v>4</v>
      </c>
    </row>
    <row r="797" spans="1:5" hidden="1" thickBot="1" x14ac:dyDescent="0.35">
      <c r="A797" s="6" t="s">
        <v>134</v>
      </c>
      <c r="B797" s="2" t="s">
        <v>28</v>
      </c>
      <c r="C797" s="4" t="s">
        <v>13</v>
      </c>
      <c r="D797" s="2" t="s">
        <v>11</v>
      </c>
      <c r="E797" s="10" t="s">
        <v>21</v>
      </c>
    </row>
    <row r="798" spans="1:5" hidden="1" thickBot="1" x14ac:dyDescent="0.35">
      <c r="A798" s="6" t="s">
        <v>134</v>
      </c>
      <c r="B798" s="2" t="s">
        <v>87</v>
      </c>
      <c r="C798" s="4" t="s">
        <v>104</v>
      </c>
      <c r="D798" s="2" t="s">
        <v>123</v>
      </c>
      <c r="E798" s="10" t="s">
        <v>21</v>
      </c>
    </row>
    <row r="799" spans="1:5" hidden="1" thickBot="1" x14ac:dyDescent="0.35">
      <c r="A799" s="6" t="s">
        <v>134</v>
      </c>
      <c r="B799" s="2" t="s">
        <v>38</v>
      </c>
      <c r="C799" s="4" t="s">
        <v>131</v>
      </c>
      <c r="D799" s="2" t="s">
        <v>110</v>
      </c>
      <c r="E799" s="10" t="s">
        <v>21</v>
      </c>
    </row>
    <row r="800" spans="1:5" hidden="1" thickBot="1" x14ac:dyDescent="0.35">
      <c r="A800" s="6" t="s">
        <v>134</v>
      </c>
      <c r="B800" s="2" t="s">
        <v>49</v>
      </c>
      <c r="C800" s="4" t="s">
        <v>35</v>
      </c>
      <c r="D800" s="2"/>
      <c r="E800" s="10" t="s">
        <v>21</v>
      </c>
    </row>
    <row r="801" spans="1:5" hidden="1" thickBot="1" x14ac:dyDescent="0.35">
      <c r="A801" s="6" t="s">
        <v>134</v>
      </c>
      <c r="B801" s="2" t="s">
        <v>22</v>
      </c>
      <c r="C801" s="4" t="s">
        <v>57</v>
      </c>
      <c r="D801" s="2" t="s">
        <v>7</v>
      </c>
      <c r="E801" s="10" t="s">
        <v>21</v>
      </c>
    </row>
    <row r="802" spans="1:5" hidden="1" thickBot="1" x14ac:dyDescent="0.35">
      <c r="A802" s="6" t="s">
        <v>134</v>
      </c>
      <c r="B802" s="2" t="s">
        <v>9</v>
      </c>
      <c r="C802" s="4" t="s">
        <v>19</v>
      </c>
      <c r="D802" s="2" t="s">
        <v>50</v>
      </c>
      <c r="E802" s="10" t="s">
        <v>21</v>
      </c>
    </row>
    <row r="803" spans="1:5" hidden="1" thickBot="1" x14ac:dyDescent="0.35">
      <c r="A803" s="6" t="s">
        <v>134</v>
      </c>
      <c r="B803" s="2" t="s">
        <v>1</v>
      </c>
      <c r="C803" s="4" t="s">
        <v>113</v>
      </c>
      <c r="D803" s="2" t="s">
        <v>50</v>
      </c>
      <c r="E803" s="10" t="s">
        <v>21</v>
      </c>
    </row>
    <row r="804" spans="1:5" hidden="1" thickBot="1" x14ac:dyDescent="0.35">
      <c r="A804" s="6" t="s">
        <v>134</v>
      </c>
      <c r="B804" s="2" t="s">
        <v>59</v>
      </c>
      <c r="C804" s="9" t="s">
        <v>120</v>
      </c>
      <c r="D804" s="2" t="s">
        <v>50</v>
      </c>
      <c r="E804" s="10" t="s">
        <v>21</v>
      </c>
    </row>
    <row r="805" spans="1:5" hidden="1" thickBot="1" x14ac:dyDescent="0.35">
      <c r="A805" s="6" t="s">
        <v>134</v>
      </c>
      <c r="B805" s="2" t="s">
        <v>38</v>
      </c>
      <c r="D805" s="2"/>
      <c r="E805" s="10" t="s">
        <v>21</v>
      </c>
    </row>
    <row r="806" spans="1:5" hidden="1" thickBot="1" x14ac:dyDescent="0.35">
      <c r="A806" s="6" t="s">
        <v>134</v>
      </c>
      <c r="B806" s="2" t="s">
        <v>85</v>
      </c>
      <c r="C806" s="9" t="s">
        <v>2</v>
      </c>
      <c r="D806" s="2" t="s">
        <v>24</v>
      </c>
      <c r="E806" s="10" t="s">
        <v>80</v>
      </c>
    </row>
    <row r="807" spans="1:5" hidden="1" thickBot="1" x14ac:dyDescent="0.35">
      <c r="A807" s="6" t="s">
        <v>134</v>
      </c>
      <c r="B807" s="2" t="s">
        <v>84</v>
      </c>
      <c r="C807" s="9" t="s">
        <v>72</v>
      </c>
      <c r="D807" s="2" t="s">
        <v>29</v>
      </c>
      <c r="E807" s="10" t="s">
        <v>80</v>
      </c>
    </row>
    <row r="808" spans="1:5" hidden="1" thickBot="1" x14ac:dyDescent="0.35">
      <c r="A808" s="6" t="s">
        <v>134</v>
      </c>
      <c r="B808" s="2" t="s">
        <v>88</v>
      </c>
      <c r="C808" s="9" t="s">
        <v>57</v>
      </c>
      <c r="D808" s="2" t="s">
        <v>123</v>
      </c>
      <c r="E808" s="10" t="s">
        <v>80</v>
      </c>
    </row>
    <row r="809" spans="1:5" hidden="1" thickBot="1" x14ac:dyDescent="0.35">
      <c r="A809" s="6" t="s">
        <v>134</v>
      </c>
      <c r="B809" s="2" t="s">
        <v>51</v>
      </c>
      <c r="C809" s="9" t="s">
        <v>23</v>
      </c>
      <c r="D809" s="9" t="s">
        <v>53</v>
      </c>
      <c r="E809" s="10" t="s">
        <v>80</v>
      </c>
    </row>
    <row r="810" spans="1:5" hidden="1" thickBot="1" x14ac:dyDescent="0.35">
      <c r="A810" s="6" t="s">
        <v>134</v>
      </c>
      <c r="B810" s="2" t="s">
        <v>34</v>
      </c>
      <c r="E810" s="10"/>
    </row>
    <row r="811" spans="1:5" hidden="1" thickBot="1" x14ac:dyDescent="0.35">
      <c r="A811" s="6" t="s">
        <v>134</v>
      </c>
      <c r="B811" s="2" t="s">
        <v>125</v>
      </c>
      <c r="E811" s="11"/>
    </row>
    <row r="812" spans="1:5" hidden="1" thickBot="1" x14ac:dyDescent="0.35">
      <c r="A812" s="6" t="s">
        <v>134</v>
      </c>
      <c r="B812" s="2" t="s">
        <v>88</v>
      </c>
      <c r="E812" s="10"/>
    </row>
    <row r="813" spans="1:5" hidden="1" thickBot="1" x14ac:dyDescent="0.35">
      <c r="A813" s="6" t="s">
        <v>134</v>
      </c>
      <c r="B813" s="2" t="s">
        <v>45</v>
      </c>
      <c r="E813" s="10"/>
    </row>
    <row r="814" spans="1:5" hidden="1" thickBot="1" x14ac:dyDescent="0.35">
      <c r="A814" s="6" t="s">
        <v>134</v>
      </c>
      <c r="B814" s="2" t="s">
        <v>68</v>
      </c>
      <c r="E814" s="10"/>
    </row>
    <row r="815" spans="1:5" hidden="1" thickBot="1" x14ac:dyDescent="0.35">
      <c r="A815" s="6" t="s">
        <v>134</v>
      </c>
      <c r="B815" s="2" t="s">
        <v>87</v>
      </c>
      <c r="E815" s="10"/>
    </row>
    <row r="816" spans="1:5" hidden="1" thickBot="1" x14ac:dyDescent="0.35">
      <c r="A816" s="6" t="s">
        <v>134</v>
      </c>
      <c r="B816" s="2" t="s">
        <v>9</v>
      </c>
      <c r="E816" s="10"/>
    </row>
    <row r="817" spans="1:5" hidden="1" thickBot="1" x14ac:dyDescent="0.35">
      <c r="A817" s="6" t="s">
        <v>134</v>
      </c>
      <c r="B817" s="2" t="s">
        <v>85</v>
      </c>
      <c r="E817" s="10"/>
    </row>
    <row r="818" spans="1:5" hidden="1" thickBot="1" x14ac:dyDescent="0.35">
      <c r="A818" s="6" t="s">
        <v>134</v>
      </c>
      <c r="B818" s="2" t="s">
        <v>130</v>
      </c>
      <c r="E818" s="10"/>
    </row>
    <row r="819" spans="1:5" hidden="1" thickBot="1" x14ac:dyDescent="0.35">
      <c r="A819" s="6" t="s">
        <v>134</v>
      </c>
      <c r="B819" s="2" t="s">
        <v>149</v>
      </c>
      <c r="E819" s="10"/>
    </row>
    <row r="820" spans="1:5" hidden="1" thickBot="1" x14ac:dyDescent="0.35">
      <c r="A820" s="6" t="s">
        <v>134</v>
      </c>
      <c r="B820" s="2" t="s">
        <v>25</v>
      </c>
      <c r="E820" s="10"/>
    </row>
    <row r="821" spans="1:5" hidden="1" thickBot="1" x14ac:dyDescent="0.35">
      <c r="A821" s="6" t="s">
        <v>134</v>
      </c>
      <c r="B821" s="2" t="s">
        <v>5</v>
      </c>
      <c r="E821" s="10"/>
    </row>
  </sheetData>
  <sheetProtection selectLockedCells="1" selectUnlockedCells="1"/>
  <sortState xmlns:xlrd2="http://schemas.microsoft.com/office/spreadsheetml/2017/richdata2" ref="A1:E825">
    <sortCondition ref="A1:A825"/>
  </sortState>
  <phoneticPr fontId="4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T a b l a 1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 T a b l a 1 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 M e a s u r e s \ M e d i d a   6 < / K e y > < / D i a g r a m O b j e c t K e y > < D i a g r a m O b j e c t K e y > < K e y > M e a s u r e s \ M e d i d a   6 \ T a g I n f o \ F � r m u l a < / K e y > < / D i a g r a m O b j e c t K e y > < D i a g r a m O b j e c t K e y > < K e y > M e a s u r e s \ M e d i d a   6 \ T a g I n f o \ V a l o r < / K e y > < / D i a g r a m O b j e c t K e y > < D i a g r a m O b j e c t K e y > < K e y > M e a s u r e s \ R e c u e n t o   d e   D E B I L I D A D < / K e y > < / D i a g r a m O b j e c t K e y > < D i a g r a m O b j e c t K e y > < K e y > M e a s u r e s \ R e c u e n t o   d e   D E B I L I D A D \ T a g I n f o \ F � r m u l a < / K e y > < / D i a g r a m O b j e c t K e y > < D i a g r a m O b j e c t K e y > < K e y > M e a s u r e s \ R e c u e n t o   d e   D E B I L I D A D \ T a g I n f o \ V a l o r < / K e y > < / D i a g r a m O b j e c t K e y > < D i a g r a m O b j e c t K e y > < K e y > M e a s u r e s \ R e c u e n t o   d e   A M E N A Z A < / K e y > < / D i a g r a m O b j e c t K e y > < D i a g r a m O b j e c t K e y > < K e y > M e a s u r e s \ R e c u e n t o   d e   A M E N A Z A \ T a g I n f o \ F � r m u l a < / K e y > < / D i a g r a m O b j e c t K e y > < D i a g r a m O b j e c t K e y > < K e y > M e a s u r e s \ R e c u e n t o   d e   A M E N A Z A \ T a g I n f o \ V a l o r < / K e y > < / D i a g r a m O b j e c t K e y > < D i a g r a m O b j e c t K e y > < K e y > M e a s u r e s \ R e c u e n t o   d e   F O R T A L E Z A < / K e y > < / D i a g r a m O b j e c t K e y > < D i a g r a m O b j e c t K e y > < K e y > M e a s u r e s \ R e c u e n t o   d e   F O R T A L E Z A \ T a g I n f o \ F � r m u l a < / K e y > < / D i a g r a m O b j e c t K e y > < D i a g r a m O b j e c t K e y > < K e y > M e a s u r e s \ R e c u e n t o   d e   F O R T A L E Z A \ T a g I n f o \ V a l o r < / K e y > < / D i a g r a m O b j e c t K e y > < D i a g r a m O b j e c t K e y > < K e y > M e a s u r e s \ R e c u e n t o   d e   O P O R T U N I D A D < / K e y > < / D i a g r a m O b j e c t K e y > < D i a g r a m O b j e c t K e y > < K e y > M e a s u r e s \ R e c u e n t o   d e   O P O R T U N I D A D \ T a g I n f o \ F � r m u l a < / K e y > < / D i a g r a m O b j e c t K e y > < D i a g r a m O b j e c t K e y > < K e y > M e a s u r e s \ R e c u e n t o   d e   O P O R T U N I D A D \ T a g I n f o \ V a l o r < / K e y > < / D i a g r a m O b j e c t K e y > < D i a g r a m O b j e c t K e y > < K e y > M e a s u r e s \ R e c u e n t o   d e   M E D I D A   1 < / K e y > < / D i a g r a m O b j e c t K e y > < D i a g r a m O b j e c t K e y > < K e y > M e a s u r e s \ R e c u e n t o   d e   M E D I D A   1 \ T a g I n f o \ F � r m u l a < / K e y > < / D i a g r a m O b j e c t K e y > < D i a g r a m O b j e c t K e y > < K e y > M e a s u r e s \ R e c u e n t o   d e   M E D I D A   1 \ T a g I n f o \ V a l o r < / K e y > < / D i a g r a m O b j e c t K e y > < D i a g r a m O b j e c t K e y > < K e y > M e a s u r e s \ R e c u e n t o   d e   M E D I D A   2 < / K e y > < / D i a g r a m O b j e c t K e y > < D i a g r a m O b j e c t K e y > < K e y > M e a s u r e s \ R e c u e n t o   d e   M E D I D A   2 \ T a g I n f o \ F � r m u l a < / K e y > < / D i a g r a m O b j e c t K e y > < D i a g r a m O b j e c t K e y > < K e y > M e a s u r e s \ R e c u e n t o   d e   M E D I D A   2 \ T a g I n f o \ V a l o r < / K e y > < / D i a g r a m O b j e c t K e y > < D i a g r a m O b j e c t K e y > < K e y > M e a s u r e s \ R e c u e n t o   d e   M E D I D A   3 < / K e y > < / D i a g r a m O b j e c t K e y > < D i a g r a m O b j e c t K e y > < K e y > M e a s u r e s \ R e c u e n t o   d e   M E D I D A   3 \ T a g I n f o \ F � r m u l a < / K e y > < / D i a g r a m O b j e c t K e y > < D i a g r a m O b j e c t K e y > < K e y > M e a s u r e s \ R e c u e n t o   d e   M E D I D A   3 \ T a g I n f o \ V a l o r < / K e y > < / D i a g r a m O b j e c t K e y > < D i a g r a m O b j e c t K e y > < K e y > M e a s u r e s \ R e c u e n t o   d e   M E D I D A   4 < / K e y > < / D i a g r a m O b j e c t K e y > < D i a g r a m O b j e c t K e y > < K e y > M e a s u r e s \ R e c u e n t o   d e   M E D I D A   4 \ T a g I n f o \ F � r m u l a < / K e y > < / D i a g r a m O b j e c t K e y > < D i a g r a m O b j e c t K e y > < K e y > M e a s u r e s \ R e c u e n t o   d e   M E D I D A   4 \ T a g I n f o \ V a l o r < / K e y > < / D i a g r a m O b j e c t K e y > < D i a g r a m O b j e c t K e y > < K e y > M e a s u r e s \ R e c u e n t o   d e   M E D I D A   5 < / K e y > < / D i a g r a m O b j e c t K e y > < D i a g r a m O b j e c t K e y > < K e y > M e a s u r e s \ R e c u e n t o   d e   M E D I D A   5 \ T a g I n f o \ F � r m u l a < / K e y > < / D i a g r a m O b j e c t K e y > < D i a g r a m O b j e c t K e y > < K e y > M e a s u r e s \ R e c u e n t o   d e   M E D I D A   5 \ T a g I n f o \ V a l o r < / K e y > < / D i a g r a m O b j e c t K e y > < D i a g r a m O b j e c t K e y > < K e y > M e a s u r e s \ R e c u e n t o   d e   C o n t r i b u c i � n   a l   e m p l e o < / K e y > < / D i a g r a m O b j e c t K e y > < D i a g r a m O b j e c t K e y > < K e y > M e a s u r e s \ R e c u e n t o   d e   C o n t r i b u c i � n   a l   e m p l e o \ T a g I n f o \ F � r m u l a < / K e y > < / D i a g r a m O b j e c t K e y > < D i a g r a m O b j e c t K e y > < K e y > M e a s u r e s \ R e c u e n t o   d e   C o n t r i b u c i � n   a l   e m p l e o \ T a g I n f o \ V a l o r < / K e y > < / D i a g r a m O b j e c t K e y > < D i a g r a m O b j e c t K e y > < K e y > M e a s u r e s \ R e c u e n t o   d e   C a r � c t e r   i n n o v a d o r < / K e y > < / D i a g r a m O b j e c t K e y > < D i a g r a m O b j e c t K e y > < K e y > M e a s u r e s \ R e c u e n t o   d e   C a r � c t e r   i n n o v a d o r \ T a g I n f o \ F � r m u l a < / K e y > < / D i a g r a m O b j e c t K e y > < D i a g r a m O b j e c t K e y > < K e y > M e a s u r e s \ R e c u e n t o   d e   C a r � c t e r   i n n o v a d o r \ T a g I n f o \ V a l o r < / K e y > < / D i a g r a m O b j e c t K e y > < D i a g r a m O b j e c t K e y > < K e y > M e a s u r e s \ R e c u e n t o   d e   C o n t r i b u c i � n   a   o b j e t i v o s   d e   e s t r a t e g i a < / K e y > < / D i a g r a m O b j e c t K e y > < D i a g r a m O b j e c t K e y > < K e y > M e a s u r e s \ R e c u e n t o   d e   C o n t r i b u c i � n   a   o b j e t i v o s   d e   e s t r a t e g i a \ T a g I n f o \ F � r m u l a < / K e y > < / D i a g r a m O b j e c t K e y > < D i a g r a m O b j e c t K e y > < K e y > M e a s u r e s \ R e c u e n t o   d e   C o n t r i b u c i � n   a   o b j e t i v o s   d e   e s t r a t e g i a \ T a g I n f o \ V a l o r < / K e y > < / D i a g r a m O b j e c t K e y > < D i a g r a m O b j e c t K e y > < K e y > M e a s u r e s \ R e c u e n t o   d e   A p r o v e c h a m i e n t o   d e   l o s   f a c t o r e s   p r o d u c t i v o s < / K e y > < / D i a g r a m O b j e c t K e y > < D i a g r a m O b j e c t K e y > < K e y > M e a s u r e s \ R e c u e n t o   d e   A p r o v e c h a m i e n t o   d e   l o s   f a c t o r e s   p r o d u c t i v o s \ T a g I n f o \ F � r m u l a < / K e y > < / D i a g r a m O b j e c t K e y > < D i a g r a m O b j e c t K e y > < K e y > M e a s u r e s \ R e c u e n t o   d e   A p r o v e c h a m i e n t o   d e   l o s   f a c t o r e s   p r o d u c t i v o s \ T a g I n f o \ V a l o r < / K e y > < / D i a g r a m O b j e c t K e y > < D i a g r a m O b j e c t K e y > < K e y > M e a s u r e s \ R e c u e n t o   d e   P � r f i l   d e l   s o l i c i t a n t e < / K e y > < / D i a g r a m O b j e c t K e y > < D i a g r a m O b j e c t K e y > < K e y > M e a s u r e s \ R e c u e n t o   d e   P � r f i l   d e l   s o l i c i t a n t e \ T a g I n f o \ F � r m u l a < / K e y > < / D i a g r a m O b j e c t K e y > < D i a g r a m O b j e c t K e y > < K e y > M e a s u r e s \ R e c u e n t o   d e   P � r f i l   d e l   s o l i c i t a n t e \ T a g I n f o \ V a l o r < / K e y > < / D i a g r a m O b j e c t K e y > < D i a g r a m O b j e c t K e y > < K e y > M e a s u r e s \ R e c u e n t o   d e   C o n t r i b u c i � n   a l   d e s a r r o l l o   s o s t e n i b l e < / K e y > < / D i a g r a m O b j e c t K e y > < D i a g r a m O b j e c t K e y > < K e y > M e a s u r e s \ R e c u e n t o   d e   C o n t r i b u c i � n   a l   d e s a r r o l l o   s o s t e n i b l e \ T a g I n f o \ F � r m u l a < / K e y > < / D i a g r a m O b j e c t K e y > < D i a g r a m O b j e c t K e y > < K e y > M e a s u r e s \ R e c u e n t o   d e   C o n t r i b u c i � n   a l   d e s a r r o l l o   s o s t e n i b l e \ T a g I n f o \ V a l o r < / K e y > < / D i a g r a m O b j e c t K e y > < D i a g r a m O b j e c t K e y > < K e y > M e a s u r e s \ R e c u e n t o   d e   C o n t r i b u c i � p n   a   l a   i g u a l d a d   d e   g � n e r o   y   o p o r t u n i d a d e s < / K e y > < / D i a g r a m O b j e c t K e y > < D i a g r a m O b j e c t K e y > < K e y > M e a s u r e s \ R e c u e n t o   d e   C o n t r i b u c i � p n   a   l a   i g u a l d a d   d e   g � n e r o   y   o p o r t u n i d a d e s \ T a g I n f o \ F � r m u l a < / K e y > < / D i a g r a m O b j e c t K e y > < D i a g r a m O b j e c t K e y > < K e y > M e a s u r e s \ R e c u e n t o   d e   C o n t r i b u c i � p n   a   l a   i g u a l d a d   d e   g � n e r o   y   o p o r t u n i d a d e s \ T a g I n f o \ V a l o r < / K e y > < / D i a g r a m O b j e c t K e y > < D i a g r a m O b j e c t K e y > < K e y > M e a s u r e s \ R e c u e n t o   d e   U b i c a c i � n   d e l   p r o y e c t o < / K e y > < / D i a g r a m O b j e c t K e y > < D i a g r a m O b j e c t K e y > < K e y > M e a s u r e s \ R e c u e n t o   d e   U b i c a c i � n   d e l   p r o y e c t o \ T a g I n f o \ F � r m u l a < / K e y > < / D i a g r a m O b j e c t K e y > < D i a g r a m O b j e c t K e y > < K e y > M e a s u r e s \ R e c u e n t o   d e   U b i c a c i � n   d e l   p r o y e c t o \ T a g I n f o \ V a l o r < / K e y > < / D i a g r a m O b j e c t K e y > < D i a g r a m O b j e c t K e y > < K e y > M e a s u r e s \ R e c u e n t o   d e   I n v e r s i � n   d e l   p r o y e c t o < / K e y > < / D i a g r a m O b j e c t K e y > < D i a g r a m O b j e c t K e y > < K e y > M e a s u r e s \ R e c u e n t o   d e   I n v e r s i � n   d e l   p r o y e c t o \ T a g I n f o \ F � r m u l a < / K e y > < / D i a g r a m O b j e c t K e y > < D i a g r a m O b j e c t K e y > < K e y > M e a s u r e s \ R e c u e n t o   d e   I n v e r s i � n   d e l   p r o y e c t o \ T a g I n f o \ V a l o r < / K e y > < / D i a g r a m O b j e c t K e y > < D i a g r a m O b j e c t K e y > < K e y > M e a s u r e s \ C o u n t   o f   P r o p i e t a r i o s   d e   b u q u e s   y   a r m a d o r e s < / K e y > < / D i a g r a m O b j e c t K e y > < D i a g r a m O b j e c t K e y > < K e y > M e a s u r e s \ C o u n t   o f   P r o p i e t a r i o s   d e   b u q u e s   y   a r m a d o r e s \ T a g I n f o \ F � r m u l a < / K e y > < / D i a g r a m O b j e c t K e y > < D i a g r a m O b j e c t K e y > < K e y > M e a s u r e s \ C o u n t   o f   P r o p i e t a r i o s   d e   b u q u e s   y   a r m a d o r e s \ T a g I n f o \ V a l o r < / K e y > < / D i a g r a m O b j e c t K e y > < D i a g r a m O b j e c t K e y > < K e y > M e a s u r e s \ C o u n t   o f   T r a b a j a d o r e s   a s a l a r i a d o s   d e l   s e c t o r   p e s q u e r o < / K e y > < / D i a g r a m O b j e c t K e y > < D i a g r a m O b j e c t K e y > < K e y > M e a s u r e s \ C o u n t   o f   T r a b a j a d o r e s   a s a l a r i a d o s   d e l   s e c t o r   p e s q u e r o \ T a g I n f o \ F � r m u l a < / K e y > < / D i a g r a m O b j e c t K e y > < D i a g r a m O b j e c t K e y > < K e y > M e a s u r e s \ C o u n t   o f   T r a b a j a d o r e s   a s a l a r i a d o s   d e l   s e c t o r   p e s q u e r o \ T a g I n f o \ V a l o r < / K e y > < / D i a g r a m O b j e c t K e y > < D i a g r a m O b j e c t K e y > < K e y > M e a s u r e s \ C o u n t   o f   F a m i l i a r e s   d e   t r a b a j a d o r e s   a u t � n o m o s   y   a s a l a r i a d o s   d e l   s e c t o r   p e s q u e r o < / K e y > < / D i a g r a m O b j e c t K e y > < D i a g r a m O b j e c t K e y > < K e y > M e a s u r e s \ C o u n t   o f   F a m i l i a r e s   d e   t r a b a j a d o r e s   a u t � n o m o s   y   a s a l a r i a d o s   d e l   s e c t o r   p e s q u e r o \ T a g I n f o \ F � r m u l a < / K e y > < / D i a g r a m O b j e c t K e y > < D i a g r a m O b j e c t K e y > < K e y > M e a s u r e s \ C o u n t   o f   F a m i l i a r e s   d e   t r a b a j a d o r e s   a u t � n o m o s   y   a s a l a r i a d o s   d e l   s e c t o r   p e s q u e r o \ T a g I n f o \ V a l o r < / K e y > < / D i a g r a m O b j e c t K e y > < D i a g r a m O b j e c t K e y > < K e y > M e a s u r e s \ R e c u e n t o   d e   E m p r e s a s   d e   t r a n s f o r m a c i � n   y / o   c o m e r c i a l i z a c i � n   d e   p r o d u c t o s   d e   l a   p e s c a < / K e y > < / D i a g r a m O b j e c t K e y > < D i a g r a m O b j e c t K e y > < K e y > M e a s u r e s \ R e c u e n t o   d e   E m p r e s a s   d e   t r a n s f o r m a c i � n   y / o   c o m e r c i a l i z a c i � n   d e   p r o d u c t o s   d e   l a   p e s c a \ T a g I n f o \ F � r m u l a < / K e y > < / D i a g r a m O b j e c t K e y > < D i a g r a m O b j e c t K e y > < K e y > M e a s u r e s \ R e c u e n t o   d e   E m p r e s a s   d e   t r a n s f o r m a c i � n   y / o   c o m e r c i a l i z a c i � n   d e   p r o d u c t o s   d e   l a   p e s c a \ T a g I n f o \ V a l o r < / K e y > < / D i a g r a m O b j e c t K e y > < D i a g r a m O b j e c t K e y > < K e y > M e a s u r e s \ R e c u e n t o   d e   C o f r a d � a s   d e   P e s c a d o r e s < / K e y > < / D i a g r a m O b j e c t K e y > < D i a g r a m O b j e c t K e y > < K e y > M e a s u r e s \ R e c u e n t o   d e   C o f r a d � a s   d e   P e s c a d o r e s \ T a g I n f o \ F � r m u l a < / K e y > < / D i a g r a m O b j e c t K e y > < D i a g r a m O b j e c t K e y > < K e y > M e a s u r e s \ R e c u e n t o   d e   C o f r a d � a s   d e   P e s c a d o r e s \ T a g I n f o \ V a l o r < / K e y > < / D i a g r a m O b j e c t K e y > < D i a g r a m O b j e c t K e y > < K e y > M e a s u r e s \ R e c u e n t o   d e   O t r a s   o r g a n i z a c i o n e s   d e   a r m a d o r e s   y / o   p e s c a d o r e s < / K e y > < / D i a g r a m O b j e c t K e y > < D i a g r a m O b j e c t K e y > < K e y > M e a s u r e s \ R e c u e n t o   d e   O t r a s   o r g a n i z a c i o n e s   d e   a r m a d o r e s   y / o   p e s c a d o r e s \ T a g I n f o \ F � r m u l a < / K e y > < / D i a g r a m O b j e c t K e y > < D i a g r a m O b j e c t K e y > < K e y > M e a s u r e s \ R e c u e n t o   d e   O t r a s   o r g a n i z a c i o n e s   d e   a r m a d o r e s   y / o   p e s c a d o r e s \ T a g I n f o \ V a l o r < / K e y > < / D i a g r a m O b j e c t K e y > < D i a g r a m O b j e c t K e y > < K e y > M e a s u r e s \ R e c u e n t o   d e   O r g a n i z a c i o n e s   y   a s o c i a c i o n e s   d e   t r a n s f o r m a d o r e s   y / o   c o m e r c i a l i z a d o r e s < / K e y > < / D i a g r a m O b j e c t K e y > < D i a g r a m O b j e c t K e y > < K e y > M e a s u r e s \ R e c u e n t o   d e   O r g a n i z a c i o n e s   y   a s o c i a c i o n e s   d e   t r a n s f o r m a d o r e s   y / o   c o m e r c i a l i z a d o r e s \ T a g I n f o \ F � r m u l a < / K e y > < / D i a g r a m O b j e c t K e y > < D i a g r a m O b j e c t K e y > < K e y > M e a s u r e s \ R e c u e n t o   d e   O r g a n i z a c i o n e s   y   a s o c i a c i o n e s   d e   t r a n s f o r m a d o r e s   y / o   c o m e r c i a l i z a d o r e s \ T a g I n f o \ V a l o r < / K e y > < / D i a g r a m O b j e c t K e y > < D i a g r a m O b j e c t K e y > < K e y > M e a s u r e s \ R e c u e n t o   d e   O t r a s   a s o c i a c i o n e s < / K e y > < / D i a g r a m O b j e c t K e y > < D i a g r a m O b j e c t K e y > < K e y > M e a s u r e s \ R e c u e n t o   d e   O t r a s   a s o c i a c i o n e s \ T a g I n f o \ F � r m u l a < / K e y > < / D i a g r a m O b j e c t K e y > < D i a g r a m O b j e c t K e y > < K e y > M e a s u r e s \ R e c u e n t o   d e   O t r a s   a s o c i a c i o n e s \ T a g I n f o \ V a l o r < / K e y > < / D i a g r a m O b j e c t K e y > < D i a g r a m O b j e c t K e y > < K e y > M e a s u r e s \ R e c u e n t o   d e   E n t i d a d e s   L o c a l e s < / K e y > < / D i a g r a m O b j e c t K e y > < D i a g r a m O b j e c t K e y > < K e y > M e a s u r e s \ R e c u e n t o   d e   E n t i d a d e s   L o c a l e s \ T a g I n f o \ F � r m u l a < / K e y > < / D i a g r a m O b j e c t K e y > < D i a g r a m O b j e c t K e y > < K e y > M e a s u r e s \ R e c u e n t o   d e   E n t i d a d e s   L o c a l e s \ T a g I n f o \ V a l o r < / K e y > < / D i a g r a m O b j e c t K e y > < D i a g r a m O b j e c t K e y > < K e y > M e a s u r e s \ S u m a   d e   C o l a b o r a c i � n   e n   l a   g e s t i � n   y   l a   i n v e s t i g a c i � n < / K e y > < / D i a g r a m O b j e c t K e y > < D i a g r a m O b j e c t K e y > < K e y > M e a s u r e s \ S u m a   d e   C o l a b o r a c i � n   e n   l a   g e s t i � n   y   l a   i n v e s t i g a c i � n \ T a g I n f o \ F � r m u l a < / K e y > < / D i a g r a m O b j e c t K e y > < D i a g r a m O b j e c t K e y > < K e y > M e a s u r e s \ S u m a   d e   C o l a b o r a c i � n   e n   l a   g e s t i � n   y   l a   i n v e s t i g a c i � n \ T a g I n f o \ V a l o r < / K e y > < / D i a g r a m O b j e c t K e y > < D i a g r a m O b j e c t K e y > < K e y > M e a s u r e s \ S u m a   d e   G e s t i � n   d e   o r g a n i z a c i o n e s   p r o f e s i o n a l e s < / K e y > < / D i a g r a m O b j e c t K e y > < D i a g r a m O b j e c t K e y > < K e y > M e a s u r e s \ S u m a   d e   G e s t i � n   d e   o r g a n i z a c i o n e s   p r o f e s i o n a l e s \ T a g I n f o \ F � r m u l a < / K e y > < / D i a g r a m O b j e c t K e y > < D i a g r a m O b j e c t K e y > < K e y > M e a s u r e s \ S u m a   d e   G e s t i � n   d e   o r g a n i z a c i o n e s   p r o f e s i o n a l e s \ T a g I n f o \ V a l o r < / K e y > < / D i a g r a m O b j e c t K e y > < D i a g r a m O b j e c t K e y > < K e y > M e a s u r e s \ S u m a   d e   C o n d i c i o n e s   d e   t r a b a j o   y   s e g u r i d a d   l a b o r a l < / K e y > < / D i a g r a m O b j e c t K e y > < D i a g r a m O b j e c t K e y > < K e y > M e a s u r e s \ S u m a   d e   C o n d i c i o n e s   d e   t r a b a j o   y   s e g u r i d a d   l a b o r a l \ T a g I n f o \ F � r m u l a < / K e y > < / D i a g r a m O b j e c t K e y > < D i a g r a m O b j e c t K e y > < K e y > M e a s u r e s \ S u m a   d e   C o n d i c i o n e s   d e   t r a b a j o   y   s e g u r i d a d   l a b o r a l \ T a g I n f o \ V a l o r < / K e y > < / D i a g r a m O b j e c t K e y > < D i a g r a m O b j e c t K e y > < K e y > M e a s u r e s \ S u m a   d e   R e l e v o   g e n e r a c i o n a l < / K e y > < / D i a g r a m O b j e c t K e y > < D i a g r a m O b j e c t K e y > < K e y > M e a s u r e s \ S u m a   d e   R e l e v o   g e n e r a c i o n a l \ T a g I n f o \ F � r m u l a < / K e y > < / D i a g r a m O b j e c t K e y > < D i a g r a m O b j e c t K e y > < K e y > M e a s u r e s \ S u m a   d e   R e l e v o   g e n e r a c i o n a l \ T a g I n f o \ V a l o r < / K e y > < / D i a g r a m O b j e c t K e y > < D i a g r a m O b j e c t K e y > < K e y > M e a s u r e s \ S u m a   d e   U s o   d e   n u e v a s   t e c n o l o g � a s   e n   l a   g e s t i � n < / K e y > < / D i a g r a m O b j e c t K e y > < D i a g r a m O b j e c t K e y > < K e y > M e a s u r e s \ S u m a   d e   U s o   d e   n u e v a s   t e c n o l o g � a s   e n   l a   g e s t i � n \ T a g I n f o \ F � r m u l a < / K e y > < / D i a g r a m O b j e c t K e y > < D i a g r a m O b j e c t K e y > < K e y > M e a s u r e s \ S u m a   d e   U s o   d e   n u e v a s   t e c n o l o g � a s   e n   l a   g e s t i � n \ T a g I n f o \ V a l o r < / K e y > < / D i a g r a m O b j e c t K e y > < D i a g r a m O b j e c t K e y > < K e y > M e a s u r e s \ S u m a   d e   E f i c i e n c i a   e n e r g � t i c a < / K e y > < / D i a g r a m O b j e c t K e y > < D i a g r a m O b j e c t K e y > < K e y > M e a s u r e s \ S u m a   d e   E f i c i e n c i a   e n e r g � t i c a \ T a g I n f o \ F � r m u l a < / K e y > < / D i a g r a m O b j e c t K e y > < D i a g r a m O b j e c t K e y > < K e y > M e a s u r e s \ S u m a   d e   E f i c i e n c i a   e n e r g � t i c a \ T a g I n f o \ V a l o r < / K e y > < / D i a g r a m O b j e c t K e y > < D i a g r a m O b j e c t K e y > < K e y > M e a s u r e s \ S u m a   d e   D i g i t a l i z a c i � n   d e l   s e c t o r < / K e y > < / D i a g r a m O b j e c t K e y > < D i a g r a m O b j e c t K e y > < K e y > M e a s u r e s \ S u m a   d e   D i g i t a l i z a c i � n   d e l   s e c t o r \ T a g I n f o \ F � r m u l a < / K e y > < / D i a g r a m O b j e c t K e y > < D i a g r a m O b j e c t K e y > < K e y > M e a s u r e s \ S u m a   d e   D i g i t a l i z a c i � n   d e l   s e c t o r \ T a g I n f o \ V a l o r < / K e y > < / D i a g r a m O b j e c t K e y > < D i a g r a m O b j e c t K e y > < K e y > M e a s u r e s \ S u m a   d e   T u r i s m o   m a r i n e r o   y   p e s c a - t u r i s m o < / K e y > < / D i a g r a m O b j e c t K e y > < D i a g r a m O b j e c t K e y > < K e y > M e a s u r e s \ S u m a   d e   T u r i s m o   m a r i n e r o   y   p e s c a - t u r i s m o \ T a g I n f o \ F � r m u l a < / K e y > < / D i a g r a m O b j e c t K e y > < D i a g r a m O b j e c t K e y > < K e y > M e a s u r e s \ S u m a   d e   T u r i s m o   m a r i n e r o   y   p e s c a - t u r i s m o \ T a g I n f o \ V a l o r < / K e y > < / D i a g r a m O b j e c t K e y > < D i a g r a m O b j e c t K e y > < K e y > M e a s u r e s \ S u m a   d e   C e r t i f i c a c i o n e s   y   m a r c a s   d e   c a l i d a d < / K e y > < / D i a g r a m O b j e c t K e y > < D i a g r a m O b j e c t K e y > < K e y > M e a s u r e s \ S u m a   d e   C e r t i f i c a c i o n e s   y   m a r c a s   d e   c a l i d a d \ T a g I n f o \ F � r m u l a < / K e y > < / D i a g r a m O b j e c t K e y > < D i a g r a m O b j e c t K e y > < K e y > M e a s u r e s \ S u m a   d e   C e r t i f i c a c i o n e s   y   m a r c a s   d e   c a l i d a d \ T a g I n f o \ V a l o r < / K e y > < / D i a g r a m O b j e c t K e y > < D i a g r a m O b j e c t K e y > < K e y > M e a s u r e s \ S u m a   d e   D e s a r r o l l o   d e   l a   a c u i c u l t u r a < / K e y > < / D i a g r a m O b j e c t K e y > < D i a g r a m O b j e c t K e y > < K e y > M e a s u r e s \ S u m a   d e   D e s a r r o l l o   d e   l a   a c u i c u l t u r a \ T a g I n f o \ F � r m u l a < / K e y > < / D i a g r a m O b j e c t K e y > < D i a g r a m O b j e c t K e y > < K e y > M e a s u r e s \ S u m a   d e   D e s a r r o l l o   d e   l a   a c u i c u l t u r a \ T a g I n f o \ V a l o r < / K e y > < / D i a g r a m O b j e c t K e y > < D i a g r a m O b j e c t K e y > < K e y > M e a s u r e s \ S u m a   d e   N u e v o s   p r o d u c t o s   d e   l a   p e s c a < / K e y > < / D i a g r a m O b j e c t K e y > < D i a g r a m O b j e c t K e y > < K e y > M e a s u r e s \ S u m a   d e   N u e v o s   p r o d u c t o s   d e   l a   p e s c a \ T a g I n f o \ F � r m u l a < / K e y > < / D i a g r a m O b j e c t K e y > < D i a g r a m O b j e c t K e y > < K e y > M e a s u r e s \ S u m a   d e   N u e v o s   p r o d u c t o s   d e   l a   p e s c a \ T a g I n f o \ V a l o r < / K e y > < / D i a g r a m O b j e c t K e y > < D i a g r a m O b j e c t K e y > < K e y > M e a s u r e s \ S u m a   d e   N u e v o s   c a n a l e s   d e   c o m e r c i a l i z a c i � n < / K e y > < / D i a g r a m O b j e c t K e y > < D i a g r a m O b j e c t K e y > < K e y > M e a s u r e s \ S u m a   d e   N u e v o s   c a n a l e s   d e   c o m e r c i a l i z a c i � n \ T a g I n f o \ F � r m u l a < / K e y > < / D i a g r a m O b j e c t K e y > < D i a g r a m O b j e c t K e y > < K e y > M e a s u r e s \ S u m a   d e   N u e v o s   c a n a l e s   d e   c o m e r c i a l i z a c i � n \ T a g I n f o \ V a l o r < / K e y > < / D i a g r a m O b j e c t K e y > < D i a g r a m O b j e c t K e y > < K e y > M e a s u r e s \ S u m a   d e   P r o m o c i � n   d e   l o s   p r o d u c t o s   p e s q u e r o s < / K e y > < / D i a g r a m O b j e c t K e y > < D i a g r a m O b j e c t K e y > < K e y > M e a s u r e s \ S u m a   d e   P r o m o c i � n   d e   l o s   p r o d u c t o s   p e s q u e r o s \ T a g I n f o \ F � r m u l a < / K e y > < / D i a g r a m O b j e c t K e y > < D i a g r a m O b j e c t K e y > < K e y > M e a s u r e s \ S u m a   d e   P r o m o c i � n   d e   l o s   p r o d u c t o s   p e s q u e r o s \ T a g I n f o \ V a l o r < / K e y > < / D i a g r a m O b j e c t K e y > < D i a g r a m O b j e c t K e y > < K e y > M e a s u r e s \ S u m a   d e   G e s t i � n   d e   d e s c a r t e s < / K e y > < / D i a g r a m O b j e c t K e y > < D i a g r a m O b j e c t K e y > < K e y > M e a s u r e s \ S u m a   d e   G e s t i � n   d e   d e s c a r t e s \ T a g I n f o \ F � r m u l a < / K e y > < / D i a g r a m O b j e c t K e y > < D i a g r a m O b j e c t K e y > < K e y > M e a s u r e s \ S u m a   d e   G e s t i � n   d e   d e s c a r t e s \ T a g I n f o \ V a l o r < / K e y > < / D i a g r a m O b j e c t K e y > < D i a g r a m O b j e c t K e y > < K e y > M e a s u r e s \ S u m a   d e   P l a n e s   d e   e x p l o t a c i � n < / K e y > < / D i a g r a m O b j e c t K e y > < D i a g r a m O b j e c t K e y > < K e y > M e a s u r e s \ S u m a   d e   P l a n e s   d e   e x p l o t a c i � n \ T a g I n f o \ F � r m u l a < / K e y > < / D i a g r a m O b j e c t K e y > < D i a g r a m O b j e c t K e y > < K e y > M e a s u r e s \ S u m a   d e   P l a n e s   d e   e x p l o t a c i � n \ T a g I n f o \ V a l o r < / K e y > < / D i a g r a m O b j e c t K e y > < D i a g r a m O b j e c t K e y > < K e y > M e a s u r e s \ S u m a   d e   F o r m a c i � n < / K e y > < / D i a g r a m O b j e c t K e y > < D i a g r a m O b j e c t K e y > < K e y > M e a s u r e s \ S u m a   d e   F o r m a c i � n \ T a g I n f o \ F � r m u l a < / K e y > < / D i a g r a m O b j e c t K e y > < D i a g r a m O b j e c t K e y > < K e y > M e a s u r e s \ S u m a   d e   F o r m a c i � n \ T a g I n f o \ V a l o r < / K e y > < / D i a g r a m O b j e c t K e y > < D i a g r a m O b j e c t K e y > < K e y > M e a s u r e s \ S u m a   d e   I g u a l d a d   d e   g � n e r o   y   o p o r t u n i d a d e s < / K e y > < / D i a g r a m O b j e c t K e y > < D i a g r a m O b j e c t K e y > < K e y > M e a s u r e s \ S u m a   d e   I g u a l d a d   d e   g � n e r o   y   o p o r t u n i d a d e s \ T a g I n f o \ F � r m u l a < / K e y > < / D i a g r a m O b j e c t K e y > < D i a g r a m O b j e c t K e y > < K e y > M e a s u r e s \ S u m a   d e   I g u a l d a d   d e   g � n e r o   y   o p o r t u n i d a d e s \ T a g I n f o \ V a l o r < / K e y > < / D i a g r a m O b j e c t K e y > < D i a g r a m O b j e c t K e y > < K e y > C o l u m n s \ C O M A R C A < / K e y > < / D i a g r a m O b j e c t K e y > < D i a g r a m O b j e c t K e y > < K e y > C o l u m n s \ D E B I L I D A D < / K e y > < / D i a g r a m O b j e c t K e y > < D i a g r a m O b j e c t K e y > < K e y > C o l u m n s \ A M E N A Z A < / K e y > < / D i a g r a m O b j e c t K e y > < D i a g r a m O b j e c t K e y > < K e y > C o l u m n s \ F O R T A L E Z A < / K e y > < / D i a g r a m O b j e c t K e y > < D i a g r a m O b j e c t K e y > < K e y > C o l u m n s \ O P O R T U N I D A D < / K e y > < / D i a g r a m O b j e c t K e y > < D i a g r a m O b j e c t K e y > < K e y > C o l u m n s \ M E D I D A   1 < / K e y > < / D i a g r a m O b j e c t K e y > < D i a g r a m O b j e c t K e y > < K e y > C o l u m n s \ M E D I D A   2 < / K e y > < / D i a g r a m O b j e c t K e y > < D i a g r a m O b j e c t K e y > < K e y > C o l u m n s \ M E D I D A   3 < / K e y > < / D i a g r a m O b j e c t K e y > < D i a g r a m O b j e c t K e y > < K e y > C o l u m n s \ M E D I D A   4 < / K e y > < / D i a g r a m O b j e c t K e y > < D i a g r a m O b j e c t K e y > < K e y > C o l u m n s \ M E D I D A   5 < / K e y > < / D i a g r a m O b j e c t K e y > < D i a g r a m O b j e c t K e y > < K e y > C o l u m n s \ C o n t r i b u c i � n   a   o b j e t i v o s   d e   e s t r a t e g i a < / K e y > < / D i a g r a m O b j e c t K e y > < D i a g r a m O b j e c t K e y > < K e y > C o l u m n s \ C o n t r i b u c i � n   a l   e m p l e o < / K e y > < / D i a g r a m O b j e c t K e y > < D i a g r a m O b j e c t K e y > < K e y > C o l u m n s \ C a r � c t e r   i n n o v a d o r < / K e y > < / D i a g r a m O b j e c t K e y > < D i a g r a m O b j e c t K e y > < K e y > C o l u m n s \ A p r o v e c h a m i e n t o   d e   l o s   f a c t o r e s   p r o d u c t i v o s < / K e y > < / D i a g r a m O b j e c t K e y > < D i a g r a m O b j e c t K e y > < K e y > C o l u m n s \ P � r f i l   d e l   s o l i c i t a n t e < / K e y > < / D i a g r a m O b j e c t K e y > < D i a g r a m O b j e c t K e y > < K e y > C o l u m n s \ C o n t r i b u c i � n   a l   d e s a r r o l l o   s o s t e n i b l e < / K e y > < / D i a g r a m O b j e c t K e y > < D i a g r a m O b j e c t K e y > < K e y > C o l u m n s \ C o n t r i b u c i � p n   a   l a   i g u a l d a d   d e   g � n e r o   y   o p o r t u n i d a d e s < / K e y > < / D i a g r a m O b j e c t K e y > < D i a g r a m O b j e c t K e y > < K e y > C o l u m n s \ U b i c a c i � n   d e l   p r o y e c t o < / K e y > < / D i a g r a m O b j e c t K e y > < D i a g r a m O b j e c t K e y > < K e y > C o l u m n s \ I n v e r s i � n   d e l   p r o y e c t o < / K e y > < / D i a g r a m O b j e c t K e y > < D i a g r a m O b j e c t K e y > < K e y > C o l u m n s \ P r o p i e t a r i o s   d e   b u q u e s   y   a r m a d o r e s < / K e y > < / D i a g r a m O b j e c t K e y > < D i a g r a m O b j e c t K e y > < K e y > C o l u m n s \ T r a b a j a d o r e s   a s a l a r i a d o s   d e l   s e c t o r   p e s q u e r o < / K e y > < / D i a g r a m O b j e c t K e y > < D i a g r a m O b j e c t K e y > < K e y > C o l u m n s \ F a m i l i a r e s   d e   t r a b a j a d o r e s   a u t � n o m o s   y   a s a l a r i a d o s   d e l   s e c t o r   p e s q u e r o < / K e y > < / D i a g r a m O b j e c t K e y > < D i a g r a m O b j e c t K e y > < K e y > C o l u m n s \ E m p r e s a s   d e   t r a n s f o r m a c i � n   y / o   c o m e r c i a l i z a c i � n   d e   p r o d u c t o s   d e   l a   p e s c a < / K e y > < / D i a g r a m O b j e c t K e y > < D i a g r a m O b j e c t K e y > < K e y > C o l u m n s \ C o f r a d � a s   d e   P e s c a d o r e s < / K e y > < / D i a g r a m O b j e c t K e y > < D i a g r a m O b j e c t K e y > < K e y > C o l u m n s \ O t r a s   o r g a n i z a c i o n e s   d e   a r m a d o r e s   y / o   p e s c a d o r e s < / K e y > < / D i a g r a m O b j e c t K e y > < D i a g r a m O b j e c t K e y > < K e y > C o l u m n s \ O r g a n i z a c i o n e s   y   a s o c i a c i o n e s   d e   t r a n s f o r m a d o r e s   y / o   c o m e r c i a l i z a d o r e s < / K e y > < / D i a g r a m O b j e c t K e y > < D i a g r a m O b j e c t K e y > < K e y > C o l u m n s \ O t r a s   a s o c i a c i o n e s < / K e y > < / D i a g r a m O b j e c t K e y > < D i a g r a m O b j e c t K e y > < K e y > C o l u m n s \ E n t i d a d e s   L o c a l e s < / K e y > < / D i a g r a m O b j e c t K e y > < D i a g r a m O b j e c t K e y > < K e y > C o l u m n s \ R e l e v o   g e n e r a c i o n a l < / K e y > < / D i a g r a m O b j e c t K e y > < D i a g r a m O b j e c t K e y > < K e y > C o l u m n s \ U s o   d e   n u e v a s   t e c n o l o g � a s   e n   l a   g e s t i � n < / K e y > < / D i a g r a m O b j e c t K e y > < D i a g r a m O b j e c t K e y > < K e y > C o l u m n s \ E f i c i e n c i a   e n e r g � t i c a < / K e y > < / D i a g r a m O b j e c t K e y > < D i a g r a m O b j e c t K e y > < K e y > C o l u m n s \ D i g i t a l i z a c i � n   d e l   s e c t o r < / K e y > < / D i a g r a m O b j e c t K e y > < D i a g r a m O b j e c t K e y > < K e y > C o l u m n s \ T u r i s m o   m a r i n e r o   y   p e s c a - t u r i s m o < / K e y > < / D i a g r a m O b j e c t K e y > < D i a g r a m O b j e c t K e y > < K e y > C o l u m n s \ C e r t i f i c a c i o n e s   y   m a r c a s   d e   c a l i d a d < / K e y > < / D i a g r a m O b j e c t K e y > < D i a g r a m O b j e c t K e y > < K e y > C o l u m n s \ D e s a r r o l l o   d e   l a   a c u i c u l t u r a < / K e y > < / D i a g r a m O b j e c t K e y > < D i a g r a m O b j e c t K e y > < K e y > C o l u m n s \ N u e v o s   p r o d u c t o s   d e   l a   p e s c a < / K e y > < / D i a g r a m O b j e c t K e y > < D i a g r a m O b j e c t K e y > < K e y > C o l u m n s \ N u e v o s   c a n a l e s   d e   c o m e r c i a l i z a c i � n < / K e y > < / D i a g r a m O b j e c t K e y > < D i a g r a m O b j e c t K e y > < K e y > C o l u m n s \ P r o m o c i � n   d e   l o s   p r o d u c t o s   p e s q u e r o s < / K e y > < / D i a g r a m O b j e c t K e y > < D i a g r a m O b j e c t K e y > < K e y > C o l u m n s \ G e s t i � n   d e   d e s c a r t e s < / K e y > < / D i a g r a m O b j e c t K e y > < D i a g r a m O b j e c t K e y > < K e y > C o l u m n s \ P l a n e s   d e   e x p l o t a c i � n < / K e y > < / D i a g r a m O b j e c t K e y > < D i a g r a m O b j e c t K e y > < K e y > C o l u m n s \ F o r m a c i � n < / K e y > < / D i a g r a m O b j e c t K e y > < D i a g r a m O b j e c t K e y > < K e y > C o l u m n s \ I g u a l d a d   d e   g � n e r o   y   o p o r t u n i d a d e s < / K e y > < / D i a g r a m O b j e c t K e y > < D i a g r a m O b j e c t K e y > < K e y > C o l u m n s \ C o n d i c i o n e s   d e   t r a b a j o   y   s e g u r i d a d   l a b o r a l < / K e y > < / D i a g r a m O b j e c t K e y > < D i a g r a m O b j e c t K e y > < K e y > C o l u m n s \ G e s t i � n   d e   o r g a n i z a c i o n e s   p r o f e s i o n a l e s < / K e y > < / D i a g r a m O b j e c t K e y > < D i a g r a m O b j e c t K e y > < K e y > C o l u m n s \ C o l a b o r a c i � n   e n   l a   g e s t i � n   y   l a   i n v e s t i g a c i � n < / K e y > < / D i a g r a m O b j e c t K e y > < D i a g r a m O b j e c t K e y > < K e y > C o l u m n s \ E d a d < / K e y > < / D i a g r a m O b j e c t K e y > < D i a g r a m O b j e c t K e y > < K e y > C o l u m n s \ T i p o   t r a b a j a d o r < / K e y > < / D i a g r a m O b j e c t K e y > < D i a g r a m O b j e c t K e y > < K e y > C o l u m n s \ S e c t o r < / K e y > < / D i a g r a m O b j e c t K e y > < D i a g r a m O b j e c t K e y > < K e y > C o l u m n s \ C o l u m n a 4 9 < / K e y > < / D i a g r a m O b j e c t K e y > < D i a g r a m O b j e c t K e y > < K e y > L i n k s \ & l t ; C o l u m n s \ R e c u e n t o   d e   D E B I L I D A D & g t ; - & l t ; M e a s u r e s \ D E B I L I D A D & g t ; < / K e y > < / D i a g r a m O b j e c t K e y > < D i a g r a m O b j e c t K e y > < K e y > L i n k s \ & l t ; C o l u m n s \ R e c u e n t o   d e   D E B I L I D A D & g t ; - & l t ; M e a s u r e s \ D E B I L I D A D & g t ; \ C O L U M N < / K e y > < / D i a g r a m O b j e c t K e y > < D i a g r a m O b j e c t K e y > < K e y > L i n k s \ & l t ; C o l u m n s \ R e c u e n t o   d e   D E B I L I D A D & g t ; - & l t ; M e a s u r e s \ D E B I L I D A D & g t ; \ M E A S U R E < / K e y > < / D i a g r a m O b j e c t K e y > < D i a g r a m O b j e c t K e y > < K e y > L i n k s \ & l t ; C o l u m n s \ R e c u e n t o   d e   A M E N A Z A & g t ; - & l t ; M e a s u r e s \ A M E N A Z A & g t ; < / K e y > < / D i a g r a m O b j e c t K e y > < D i a g r a m O b j e c t K e y > < K e y > L i n k s \ & l t ; C o l u m n s \ R e c u e n t o   d e   A M E N A Z A & g t ; - & l t ; M e a s u r e s \ A M E N A Z A & g t ; \ C O L U M N < / K e y > < / D i a g r a m O b j e c t K e y > < D i a g r a m O b j e c t K e y > < K e y > L i n k s \ & l t ; C o l u m n s \ R e c u e n t o   d e   A M E N A Z A & g t ; - & l t ; M e a s u r e s \ A M E N A Z A & g t ; \ M E A S U R E < / K e y > < / D i a g r a m O b j e c t K e y > < D i a g r a m O b j e c t K e y > < K e y > L i n k s \ & l t ; C o l u m n s \ R e c u e n t o   d e   F O R T A L E Z A & g t ; - & l t ; M e a s u r e s \ F O R T A L E Z A & g t ; < / K e y > < / D i a g r a m O b j e c t K e y > < D i a g r a m O b j e c t K e y > < K e y > L i n k s \ & l t ; C o l u m n s \ R e c u e n t o   d e   F O R T A L E Z A & g t ; - & l t ; M e a s u r e s \ F O R T A L E Z A & g t ; \ C O L U M N < / K e y > < / D i a g r a m O b j e c t K e y > < D i a g r a m O b j e c t K e y > < K e y > L i n k s \ & l t ; C o l u m n s \ R e c u e n t o   d e   F O R T A L E Z A & g t ; - & l t ; M e a s u r e s \ F O R T A L E Z A & g t ; \ M E A S U R E < / K e y > < / D i a g r a m O b j e c t K e y > < D i a g r a m O b j e c t K e y > < K e y > L i n k s \ & l t ; C o l u m n s \ R e c u e n t o   d e   O P O R T U N I D A D & g t ; - & l t ; M e a s u r e s \ O P O R T U N I D A D & g t ; < / K e y > < / D i a g r a m O b j e c t K e y > < D i a g r a m O b j e c t K e y > < K e y > L i n k s \ & l t ; C o l u m n s \ R e c u e n t o   d e   O P O R T U N I D A D & g t ; - & l t ; M e a s u r e s \ O P O R T U N I D A D & g t ; \ C O L U M N < / K e y > < / D i a g r a m O b j e c t K e y > < D i a g r a m O b j e c t K e y > < K e y > L i n k s \ & l t ; C o l u m n s \ R e c u e n t o   d e   O P O R T U N I D A D & g t ; - & l t ; M e a s u r e s \ O P O R T U N I D A D & g t ; \ M E A S U R E < / K e y > < / D i a g r a m O b j e c t K e y > < D i a g r a m O b j e c t K e y > < K e y > L i n k s \ & l t ; C o l u m n s \ R e c u e n t o   d e   M E D I D A   1 & g t ; - & l t ; M e a s u r e s \ M E D I D A   1 & g t ; < / K e y > < / D i a g r a m O b j e c t K e y > < D i a g r a m O b j e c t K e y > < K e y > L i n k s \ & l t ; C o l u m n s \ R e c u e n t o   d e   M E D I D A   1 & g t ; - & l t ; M e a s u r e s \ M E D I D A   1 & g t ; \ C O L U M N < / K e y > < / D i a g r a m O b j e c t K e y > < D i a g r a m O b j e c t K e y > < K e y > L i n k s \ & l t ; C o l u m n s \ R e c u e n t o   d e   M E D I D A   1 & g t ; - & l t ; M e a s u r e s \ M E D I D A   1 & g t ; \ M E A S U R E < / K e y > < / D i a g r a m O b j e c t K e y > < D i a g r a m O b j e c t K e y > < K e y > L i n k s \ & l t ; C o l u m n s \ R e c u e n t o   d e   M E D I D A   2 & g t ; - & l t ; M e a s u r e s \ M E D I D A   2 & g t ; < / K e y > < / D i a g r a m O b j e c t K e y > < D i a g r a m O b j e c t K e y > < K e y > L i n k s \ & l t ; C o l u m n s \ R e c u e n t o   d e   M E D I D A   2 & g t ; - & l t ; M e a s u r e s \ M E D I D A   2 & g t ; \ C O L U M N < / K e y > < / D i a g r a m O b j e c t K e y > < D i a g r a m O b j e c t K e y > < K e y > L i n k s \ & l t ; C o l u m n s \ R e c u e n t o   d e   M E D I D A   2 & g t ; - & l t ; M e a s u r e s \ M E D I D A   2 & g t ; \ M E A S U R E < / K e y > < / D i a g r a m O b j e c t K e y > < D i a g r a m O b j e c t K e y > < K e y > L i n k s \ & l t ; C o l u m n s \ R e c u e n t o   d e   M E D I D A   3 & g t ; - & l t ; M e a s u r e s \ M E D I D A   3 & g t ; < / K e y > < / D i a g r a m O b j e c t K e y > < D i a g r a m O b j e c t K e y > < K e y > L i n k s \ & l t ; C o l u m n s \ R e c u e n t o   d e   M E D I D A   3 & g t ; - & l t ; M e a s u r e s \ M E D I D A   3 & g t ; \ C O L U M N < / K e y > < / D i a g r a m O b j e c t K e y > < D i a g r a m O b j e c t K e y > < K e y > L i n k s \ & l t ; C o l u m n s \ R e c u e n t o   d e   M E D I D A   3 & g t ; - & l t ; M e a s u r e s \ M E D I D A   3 & g t ; \ M E A S U R E < / K e y > < / D i a g r a m O b j e c t K e y > < D i a g r a m O b j e c t K e y > < K e y > L i n k s \ & l t ; C o l u m n s \ R e c u e n t o   d e   M E D I D A   4 & g t ; - & l t ; M e a s u r e s \ M E D I D A   4 & g t ; < / K e y > < / D i a g r a m O b j e c t K e y > < D i a g r a m O b j e c t K e y > < K e y > L i n k s \ & l t ; C o l u m n s \ R e c u e n t o   d e   M E D I D A   4 & g t ; - & l t ; M e a s u r e s \ M E D I D A   4 & g t ; \ C O L U M N < / K e y > < / D i a g r a m O b j e c t K e y > < D i a g r a m O b j e c t K e y > < K e y > L i n k s \ & l t ; C o l u m n s \ R e c u e n t o   d e   M E D I D A   4 & g t ; - & l t ; M e a s u r e s \ M E D I D A   4 & g t ; \ M E A S U R E < / K e y > < / D i a g r a m O b j e c t K e y > < D i a g r a m O b j e c t K e y > < K e y > L i n k s \ & l t ; C o l u m n s \ R e c u e n t o   d e   M E D I D A   5 & g t ; - & l t ; M e a s u r e s \ M E D I D A   5 & g t ; < / K e y > < / D i a g r a m O b j e c t K e y > < D i a g r a m O b j e c t K e y > < K e y > L i n k s \ & l t ; C o l u m n s \ R e c u e n t o   d e   M E D I D A   5 & g t ; - & l t ; M e a s u r e s \ M E D I D A   5 & g t ; \ C O L U M N < / K e y > < / D i a g r a m O b j e c t K e y > < D i a g r a m O b j e c t K e y > < K e y > L i n k s \ & l t ; C o l u m n s \ R e c u e n t o   d e   M E D I D A   5 & g t ; - & l t ; M e a s u r e s \ M E D I D A   5 & g t ; \ M E A S U R E < / K e y > < / D i a g r a m O b j e c t K e y > < D i a g r a m O b j e c t K e y > < K e y > L i n k s \ & l t ; C o l u m n s \ R e c u e n t o   d e   C o n t r i b u c i � n   a l   e m p l e o & g t ; - & l t ; M e a s u r e s \ C o n t r i b u c i � n   a l   e m p l e o & g t ; < / K e y > < / D i a g r a m O b j e c t K e y > < D i a g r a m O b j e c t K e y > < K e y > L i n k s \ & l t ; C o l u m n s \ R e c u e n t o   d e   C o n t r i b u c i � n   a l   e m p l e o & g t ; - & l t ; M e a s u r e s \ C o n t r i b u c i � n   a l   e m p l e o & g t ; \ C O L U M N < / K e y > < / D i a g r a m O b j e c t K e y > < D i a g r a m O b j e c t K e y > < K e y > L i n k s \ & l t ; C o l u m n s \ R e c u e n t o   d e   C o n t r i b u c i � n   a l   e m p l e o & g t ; - & l t ; M e a s u r e s \ C o n t r i b u c i � n   a l   e m p l e o & g t ; \ M E A S U R E < / K e y > < / D i a g r a m O b j e c t K e y > < D i a g r a m O b j e c t K e y > < K e y > L i n k s \ & l t ; C o l u m n s \ R e c u e n t o   d e   C a r � c t e r   i n n o v a d o r & g t ; - & l t ; M e a s u r e s \ C a r � c t e r   i n n o v a d o r & g t ; < / K e y > < / D i a g r a m O b j e c t K e y > < D i a g r a m O b j e c t K e y > < K e y > L i n k s \ & l t ; C o l u m n s \ R e c u e n t o   d e   C a r � c t e r   i n n o v a d o r & g t ; - & l t ; M e a s u r e s \ C a r � c t e r   i n n o v a d o r & g t ; \ C O L U M N < / K e y > < / D i a g r a m O b j e c t K e y > < D i a g r a m O b j e c t K e y > < K e y > L i n k s \ & l t ; C o l u m n s \ R e c u e n t o   d e   C a r � c t e r   i n n o v a d o r & g t ; - & l t ; M e a s u r e s \ C a r � c t e r   i n n o v a d o r & g t ; \ M E A S U R E < / K e y > < / D i a g r a m O b j e c t K e y > < D i a g r a m O b j e c t K e y > < K e y > L i n k s \ & l t ; C o l u m n s \ R e c u e n t o   d e   C o n t r i b u c i � n   a   o b j e t i v o s   d e   e s t r a t e g i a & g t ; - & l t ; M e a s u r e s \ C o n t r i b u c i � n   a   o b j e t i v o s   d e   e s t r a t e g i a & g t ; < / K e y > < / D i a g r a m O b j e c t K e y > < D i a g r a m O b j e c t K e y > < K e y > L i n k s \ & l t ; C o l u m n s \ R e c u e n t o   d e   C o n t r i b u c i � n   a   o b j e t i v o s   d e   e s t r a t e g i a & g t ; - & l t ; M e a s u r e s \ C o n t r i b u c i � n   a   o b j e t i v o s   d e   e s t r a t e g i a & g t ; \ C O L U M N < / K e y > < / D i a g r a m O b j e c t K e y > < D i a g r a m O b j e c t K e y > < K e y > L i n k s \ & l t ; C o l u m n s \ R e c u e n t o   d e   C o n t r i b u c i � n   a   o b j e t i v o s   d e   e s t r a t e g i a & g t ; - & l t ; M e a s u r e s \ C o n t r i b u c i � n   a   o b j e t i v o s   d e   e s t r a t e g i a & g t ; \ M E A S U R E < / K e y > < / D i a g r a m O b j e c t K e y > < D i a g r a m O b j e c t K e y > < K e y > L i n k s \ & l t ; C o l u m n s \ R e c u e n t o   d e   A p r o v e c h a m i e n t o   d e   l o s   f a c t o r e s   p r o d u c t i v o s & g t ; - & l t ; M e a s u r e s \ A p r o v e c h a m i e n t o   d e   l o s   f a c t o r e s   p r o d u c t i v o s & g t ; < / K e y > < / D i a g r a m O b j e c t K e y > < D i a g r a m O b j e c t K e y > < K e y > L i n k s \ & l t ; C o l u m n s \ R e c u e n t o   d e   A p r o v e c h a m i e n t o   d e   l o s   f a c t o r e s   p r o d u c t i v o s & g t ; - & l t ; M e a s u r e s \ A p r o v e c h a m i e n t o   d e   l o s   f a c t o r e s   p r o d u c t i v o s & g t ; \ C O L U M N < / K e y > < / D i a g r a m O b j e c t K e y > < D i a g r a m O b j e c t K e y > < K e y > L i n k s \ & l t ; C o l u m n s \ R e c u e n t o   d e   A p r o v e c h a m i e n t o   d e   l o s   f a c t o r e s   p r o d u c t i v o s & g t ; - & l t ; M e a s u r e s \ A p r o v e c h a m i e n t o   d e   l o s   f a c t o r e s   p r o d u c t i v o s & g t ; \ M E A S U R E < / K e y > < / D i a g r a m O b j e c t K e y > < D i a g r a m O b j e c t K e y > < K e y > L i n k s \ & l t ; C o l u m n s \ R e c u e n t o   d e   P � r f i l   d e l   s o l i c i t a n t e & g t ; - & l t ; M e a s u r e s \ P � r f i l   d e l   s o l i c i t a n t e & g t ; < / K e y > < / D i a g r a m O b j e c t K e y > < D i a g r a m O b j e c t K e y > < K e y > L i n k s \ & l t ; C o l u m n s \ R e c u e n t o   d e   P � r f i l   d e l   s o l i c i t a n t e & g t ; - & l t ; M e a s u r e s \ P � r f i l   d e l   s o l i c i t a n t e & g t ; \ C O L U M N < / K e y > < / D i a g r a m O b j e c t K e y > < D i a g r a m O b j e c t K e y > < K e y > L i n k s \ & l t ; C o l u m n s \ R e c u e n t o   d e   P � r f i l   d e l   s o l i c i t a n t e & g t ; - & l t ; M e a s u r e s \ P � r f i l   d e l   s o l i c i t a n t e & g t ; \ M E A S U R E < / K e y > < / D i a g r a m O b j e c t K e y > < D i a g r a m O b j e c t K e y > < K e y > L i n k s \ & l t ; C o l u m n s \ R e c u e n t o   d e   C o n t r i b u c i � n   a l   d e s a r r o l l o   s o s t e n i b l e & g t ; - & l t ; M e a s u r e s \ C o n t r i b u c i � n   a l   d e s a r r o l l o   s o s t e n i b l e & g t ; < / K e y > < / D i a g r a m O b j e c t K e y > < D i a g r a m O b j e c t K e y > < K e y > L i n k s \ & l t ; C o l u m n s \ R e c u e n t o   d e   C o n t r i b u c i � n   a l   d e s a r r o l l o   s o s t e n i b l e & g t ; - & l t ; M e a s u r e s \ C o n t r i b u c i � n   a l   d e s a r r o l l o   s o s t e n i b l e & g t ; \ C O L U M N < / K e y > < / D i a g r a m O b j e c t K e y > < D i a g r a m O b j e c t K e y > < K e y > L i n k s \ & l t ; C o l u m n s \ R e c u e n t o   d e   C o n t r i b u c i � n   a l   d e s a r r o l l o   s o s t e n i b l e & g t ; - & l t ; M e a s u r e s \ C o n t r i b u c i � n   a l   d e s a r r o l l o   s o s t e n i b l e & g t ; \ M E A S U R E < / K e y > < / D i a g r a m O b j e c t K e y > < D i a g r a m O b j e c t K e y > < K e y > L i n k s \ & l t ; C o l u m n s \ R e c u e n t o   d e   C o n t r i b u c i � p n   a   l a   i g u a l d a d   d e   g � n e r o   y   o p o r t u n i d a d e s & g t ; - & l t ; M e a s u r e s \ C o n t r i b u c i � p n   a   l a   i g u a l d a d   d e   g � n e r o   y   o p o r t u n i d a d e s & g t ; < / K e y > < / D i a g r a m O b j e c t K e y > < D i a g r a m O b j e c t K e y > < K e y > L i n k s \ & l t ; C o l u m n s \ R e c u e n t o   d e   C o n t r i b u c i � p n   a   l a   i g u a l d a d   d e   g � n e r o   y   o p o r t u n i d a d e s & g t ; - & l t ; M e a s u r e s \ C o n t r i b u c i � p n   a   l a   i g u a l d a d   d e   g � n e r o   y   o p o r t u n i d a d e s & g t ; \ C O L U M N < / K e y > < / D i a g r a m O b j e c t K e y > < D i a g r a m O b j e c t K e y > < K e y > L i n k s \ & l t ; C o l u m n s \ R e c u e n t o   d e   C o n t r i b u c i � p n   a   l a   i g u a l d a d   d e   g � n e r o   y   o p o r t u n i d a d e s & g t ; - & l t ; M e a s u r e s \ C o n t r i b u c i � p n   a   l a   i g u a l d a d   d e   g � n e r o   y   o p o r t u n i d a d e s & g t ; \ M E A S U R E < / K e y > < / D i a g r a m O b j e c t K e y > < D i a g r a m O b j e c t K e y > < K e y > L i n k s \ & l t ; C o l u m n s \ R e c u e n t o   d e   U b i c a c i � n   d e l   p r o y e c t o & g t ; - & l t ; M e a s u r e s \ U b i c a c i � n   d e l   p r o y e c t o & g t ; < / K e y > < / D i a g r a m O b j e c t K e y > < D i a g r a m O b j e c t K e y > < K e y > L i n k s \ & l t ; C o l u m n s \ R e c u e n t o   d e   U b i c a c i � n   d e l   p r o y e c t o & g t ; - & l t ; M e a s u r e s \ U b i c a c i � n   d e l   p r o y e c t o & g t ; \ C O L U M N < / K e y > < / D i a g r a m O b j e c t K e y > < D i a g r a m O b j e c t K e y > < K e y > L i n k s \ & l t ; C o l u m n s \ R e c u e n t o   d e   U b i c a c i � n   d e l   p r o y e c t o & g t ; - & l t ; M e a s u r e s \ U b i c a c i � n   d e l   p r o y e c t o & g t ; \ M E A S U R E < / K e y > < / D i a g r a m O b j e c t K e y > < D i a g r a m O b j e c t K e y > < K e y > L i n k s \ & l t ; C o l u m n s \ R e c u e n t o   d e   I n v e r s i � n   d e l   p r o y e c t o & g t ; - & l t ; M e a s u r e s \ I n v e r s i � n   d e l   p r o y e c t o & g t ; < / K e y > < / D i a g r a m O b j e c t K e y > < D i a g r a m O b j e c t K e y > < K e y > L i n k s \ & l t ; C o l u m n s \ R e c u e n t o   d e   I n v e r s i � n   d e l   p r o y e c t o & g t ; - & l t ; M e a s u r e s \ I n v e r s i � n   d e l   p r o y e c t o & g t ; \ C O L U M N < / K e y > < / D i a g r a m O b j e c t K e y > < D i a g r a m O b j e c t K e y > < K e y > L i n k s \ & l t ; C o l u m n s \ R e c u e n t o   d e   I n v e r s i � n   d e l   p r o y e c t o & g t ; - & l t ; M e a s u r e s \ I n v e r s i � n   d e l   p r o y e c t o & g t ; \ M E A S U R E < / K e y > < / D i a g r a m O b j e c t K e y > < D i a g r a m O b j e c t K e y > < K e y > L i n k s \ & l t ; C o l u m n s \ C o u n t   o f   P r o p i e t a r i o s   d e   b u q u e s   y   a r m a d o r e s & g t ; - & l t ; M e a s u r e s \ P r o p i e t a r i o s   d e   b u q u e s   y   a r m a d o r e s & g t ; < / K e y > < / D i a g r a m O b j e c t K e y > < D i a g r a m O b j e c t K e y > < K e y > L i n k s \ & l t ; C o l u m n s \ C o u n t   o f   P r o p i e t a r i o s   d e   b u q u e s   y   a r m a d o r e s & g t ; - & l t ; M e a s u r e s \ P r o p i e t a r i o s   d e   b u q u e s   y   a r m a d o r e s & g t ; \ C O L U M N < / K e y > < / D i a g r a m O b j e c t K e y > < D i a g r a m O b j e c t K e y > < K e y > L i n k s \ & l t ; C o l u m n s \ C o u n t   o f   P r o p i e t a r i o s   d e   b u q u e s   y   a r m a d o r e s & g t ; - & l t ; M e a s u r e s \ P r o p i e t a r i o s   d e   b u q u e s   y   a r m a d o r e s & g t ; \ M E A S U R E < / K e y > < / D i a g r a m O b j e c t K e y > < D i a g r a m O b j e c t K e y > < K e y > L i n k s \ & l t ; C o l u m n s \ C o u n t   o f   T r a b a j a d o r e s   a s a l a r i a d o s   d e l   s e c t o r   p e s q u e r o & g t ; - & l t ; M e a s u r e s \ T r a b a j a d o r e s   a s a l a r i a d o s   d e l   s e c t o r   p e s q u e r o & g t ; < / K e y > < / D i a g r a m O b j e c t K e y > < D i a g r a m O b j e c t K e y > < K e y > L i n k s \ & l t ; C o l u m n s \ C o u n t   o f   T r a b a j a d o r e s   a s a l a r i a d o s   d e l   s e c t o r   p e s q u e r o & g t ; - & l t ; M e a s u r e s \ T r a b a j a d o r e s   a s a l a r i a d o s   d e l   s e c t o r   p e s q u e r o & g t ; \ C O L U M N < / K e y > < / D i a g r a m O b j e c t K e y > < D i a g r a m O b j e c t K e y > < K e y > L i n k s \ & l t ; C o l u m n s \ C o u n t   o f   T r a b a j a d o r e s   a s a l a r i a d o s   d e l   s e c t o r   p e s q u e r o & g t ; - & l t ; M e a s u r e s \ T r a b a j a d o r e s   a s a l a r i a d o s   d e l   s e c t o r   p e s q u e r o & g t ; \ M E A S U R E < / K e y > < / D i a g r a m O b j e c t K e y > < D i a g r a m O b j e c t K e y > < K e y > L i n k s \ & l t ; C o l u m n s \ C o u n t   o f   F a m i l i a r e s   d e   t r a b a j a d o r e s   a u t � n o m o s   y   a s a l a r i a d o s   d e l   s e c t o r   p e s q u e r o & g t ; - & l t ; M e a s u r e s \ F a m i l i a r e s   d e   t r a b a j a d o r e s   a u t � n o m o s   y   a s a l a r i a d o s   d e l   s e c t o r   p e s q u e r o & g t ; < / K e y > < / D i a g r a m O b j e c t K e y > < D i a g r a m O b j e c t K e y > < K e y > L i n k s \ & l t ; C o l u m n s \ C o u n t   o f   F a m i l i a r e s   d e   t r a b a j a d o r e s   a u t � n o m o s   y   a s a l a r i a d o s   d e l   s e c t o r   p e s q u e r o & g t ; - & l t ; M e a s u r e s \ F a m i l i a r e s   d e   t r a b a j a d o r e s   a u t � n o m o s   y   a s a l a r i a d o s   d e l   s e c t o r   p e s q u e r o & g t ; \ C O L U M N < / K e y > < / D i a g r a m O b j e c t K e y > < D i a g r a m O b j e c t K e y > < K e y > L i n k s \ & l t ; C o l u m n s \ C o u n t   o f   F a m i l i a r e s   d e   t r a b a j a d o r e s   a u t � n o m o s   y   a s a l a r i a d o s   d e l   s e c t o r   p e s q u e r o & g t ; - & l t ; M e a s u r e s \ F a m i l i a r e s   d e   t r a b a j a d o r e s   a u t � n o m o s   y   a s a l a r i a d o s   d e l   s e c t o r   p e s q u e r o & g t ; \ M E A S U R E < / K e y > < / D i a g r a m O b j e c t K e y > < D i a g r a m O b j e c t K e y > < K e y > L i n k s \ & l t ; C o l u m n s \ R e c u e n t o   d e   E m p r e s a s   d e   t r a n s f o r m a c i � n   y / o   c o m e r c i a l i z a c i � n   d e   p r o d u c t o s   d e   l a   p e s c a & g t ; - & l t ; M e a s u r e s \ E m p r e s a s   d e   t r a n s f o r m a c i � n   y / o   c o m e r c i a l i z a c i � n   d e   p r o d u c t o s   d e   l a   p e s c a & g t ; < / K e y > < / D i a g r a m O b j e c t K e y > < D i a g r a m O b j e c t K e y > < K e y > L i n k s \ & l t ; C o l u m n s \ R e c u e n t o   d e   E m p r e s a s   d e   t r a n s f o r m a c i � n   y / o   c o m e r c i a l i z a c i � n   d e   p r o d u c t o s   d e   l a   p e s c a & g t ; - & l t ; M e a s u r e s \ E m p r e s a s   d e   t r a n s f o r m a c i � n   y / o   c o m e r c i a l i z a c i � n   d e   p r o d u c t o s   d e   l a   p e s c a & g t ; \ C O L U M N < / K e y > < / D i a g r a m O b j e c t K e y > < D i a g r a m O b j e c t K e y > < K e y > L i n k s \ & l t ; C o l u m n s \ R e c u e n t o   d e   E m p r e s a s   d e   t r a n s f o r m a c i � n   y / o   c o m e r c i a l i z a c i � n   d e   p r o d u c t o s   d e   l a   p e s c a & g t ; - & l t ; M e a s u r e s \ E m p r e s a s   d e   t r a n s f o r m a c i � n   y / o   c o m e r c i a l i z a c i � n   d e   p r o d u c t o s   d e   l a   p e s c a & g t ; \ M E A S U R E < / K e y > < / D i a g r a m O b j e c t K e y > < D i a g r a m O b j e c t K e y > < K e y > L i n k s \ & l t ; C o l u m n s \ R e c u e n t o   d e   C o f r a d � a s   d e   P e s c a d o r e s & g t ; - & l t ; M e a s u r e s \ C o f r a d � a s   d e   P e s c a d o r e s & g t ; < / K e y > < / D i a g r a m O b j e c t K e y > < D i a g r a m O b j e c t K e y > < K e y > L i n k s \ & l t ; C o l u m n s \ R e c u e n t o   d e   C o f r a d � a s   d e   P e s c a d o r e s & g t ; - & l t ; M e a s u r e s \ C o f r a d � a s   d e   P e s c a d o r e s & g t ; \ C O L U M N < / K e y > < / D i a g r a m O b j e c t K e y > < D i a g r a m O b j e c t K e y > < K e y > L i n k s \ & l t ; C o l u m n s \ R e c u e n t o   d e   C o f r a d � a s   d e   P e s c a d o r e s & g t ; - & l t ; M e a s u r e s \ C o f r a d � a s   d e   P e s c a d o r e s & g t ; \ M E A S U R E < / K e y > < / D i a g r a m O b j e c t K e y > < D i a g r a m O b j e c t K e y > < K e y > L i n k s \ & l t ; C o l u m n s \ R e c u e n t o   d e   O t r a s   o r g a n i z a c i o n e s   d e   a r m a d o r e s   y / o   p e s c a d o r e s & g t ; - & l t ; M e a s u r e s \ O t r a s   o r g a n i z a c i o n e s   d e   a r m a d o r e s   y / o   p e s c a d o r e s & g t ; < / K e y > < / D i a g r a m O b j e c t K e y > < D i a g r a m O b j e c t K e y > < K e y > L i n k s \ & l t ; C o l u m n s \ R e c u e n t o   d e   O t r a s   o r g a n i z a c i o n e s   d e   a r m a d o r e s   y / o   p e s c a d o r e s & g t ; - & l t ; M e a s u r e s \ O t r a s   o r g a n i z a c i o n e s   d e   a r m a d o r e s   y / o   p e s c a d o r e s & g t ; \ C O L U M N < / K e y > < / D i a g r a m O b j e c t K e y > < D i a g r a m O b j e c t K e y > < K e y > L i n k s \ & l t ; C o l u m n s \ R e c u e n t o   d e   O t r a s   o r g a n i z a c i o n e s   d e   a r m a d o r e s   y / o   p e s c a d o r e s & g t ; - & l t ; M e a s u r e s \ O t r a s   o r g a n i z a c i o n e s   d e   a r m a d o r e s   y / o   p e s c a d o r e s & g t ; \ M E A S U R E < / K e y > < / D i a g r a m O b j e c t K e y > < D i a g r a m O b j e c t K e y > < K e y > L i n k s \ & l t ; C o l u m n s \ R e c u e n t o   d e   O r g a n i z a c i o n e s   y   a s o c i a c i o n e s   d e   t r a n s f o r m a d o r e s   y / o   c o m e r c i a l i z a d o r e s & g t ; - & l t ; M e a s u r e s \ O r g a n i z a c i o n e s   y   a s o c i a c i o n e s   d e   t r a n s f o r m a d o r e s   y / o   c o m e r c i a l i z a d o r e s & g t ; < / K e y > < / D i a g r a m O b j e c t K e y > < D i a g r a m O b j e c t K e y > < K e y > L i n k s \ & l t ; C o l u m n s \ R e c u e n t o   d e   O r g a n i z a c i o n e s   y   a s o c i a c i o n e s   d e   t r a n s f o r m a d o r e s   y / o   c o m e r c i a l i z a d o r e s & g t ; - & l t ; M e a s u r e s \ O r g a n i z a c i o n e s   y   a s o c i a c i o n e s   d e   t r a n s f o r m a d o r e s   y / o   c o m e r c i a l i z a d o r e s & g t ; \ C O L U M N < / K e y > < / D i a g r a m O b j e c t K e y > < D i a g r a m O b j e c t K e y > < K e y > L i n k s \ & l t ; C o l u m n s \ R e c u e n t o   d e   O r g a n i z a c i o n e s   y   a s o c i a c i o n e s   d e   t r a n s f o r m a d o r e s   y / o   c o m e r c i a l i z a d o r e s & g t ; - & l t ; M e a s u r e s \ O r g a n i z a c i o n e s   y   a s o c i a c i o n e s   d e   t r a n s f o r m a d o r e s   y / o   c o m e r c i a l i z a d o r e s & g t ; \ M E A S U R E < / K e y > < / D i a g r a m O b j e c t K e y > < D i a g r a m O b j e c t K e y > < K e y > L i n k s \ & l t ; C o l u m n s \ R e c u e n t o   d e   O t r a s   a s o c i a c i o n e s & g t ; - & l t ; M e a s u r e s \ O t r a s   a s o c i a c i o n e s & g t ; < / K e y > < / D i a g r a m O b j e c t K e y > < D i a g r a m O b j e c t K e y > < K e y > L i n k s \ & l t ; C o l u m n s \ R e c u e n t o   d e   O t r a s   a s o c i a c i o n e s & g t ; - & l t ; M e a s u r e s \ O t r a s   a s o c i a c i o n e s & g t ; \ C O L U M N < / K e y > < / D i a g r a m O b j e c t K e y > < D i a g r a m O b j e c t K e y > < K e y > L i n k s \ & l t ; C o l u m n s \ R e c u e n t o   d e   O t r a s   a s o c i a c i o n e s & g t ; - & l t ; M e a s u r e s \ O t r a s   a s o c i a c i o n e s & g t ; \ M E A S U R E < / K e y > < / D i a g r a m O b j e c t K e y > < D i a g r a m O b j e c t K e y > < K e y > L i n k s \ & l t ; C o l u m n s \ R e c u e n t o   d e   E n t i d a d e s   L o c a l e s & g t ; - & l t ; M e a s u r e s \ E n t i d a d e s   L o c a l e s & g t ; < / K e y > < / D i a g r a m O b j e c t K e y > < D i a g r a m O b j e c t K e y > < K e y > L i n k s \ & l t ; C o l u m n s \ R e c u e n t o   d e   E n t i d a d e s   L o c a l e s & g t ; - & l t ; M e a s u r e s \ E n t i d a d e s   L o c a l e s & g t ; \ C O L U M N < / K e y > < / D i a g r a m O b j e c t K e y > < D i a g r a m O b j e c t K e y > < K e y > L i n k s \ & l t ; C o l u m n s \ R e c u e n t o   d e   E n t i d a d e s   L o c a l e s & g t ; - & l t ; M e a s u r e s \ E n t i d a d e s   L o c a l e s & g t ; \ M E A S U R E < / K e y > < / D i a g r a m O b j e c t K e y > < D i a g r a m O b j e c t K e y > < K e y > L i n k s \ & l t ; C o l u m n s \ S u m a   d e   C o l a b o r a c i � n   e n   l a   g e s t i � n   y   l a   i n v e s t i g a c i � n & g t ; - & l t ; M e a s u r e s \ C o l a b o r a c i � n   e n   l a   g e s t i � n   y   l a   i n v e s t i g a c i � n & g t ; < / K e y > < / D i a g r a m O b j e c t K e y > < D i a g r a m O b j e c t K e y > < K e y > L i n k s \ & l t ; C o l u m n s \ S u m a   d e   C o l a b o r a c i � n   e n   l a   g e s t i � n   y   l a   i n v e s t i g a c i � n & g t ; - & l t ; M e a s u r e s \ C o l a b o r a c i � n   e n   l a   g e s t i � n   y   l a   i n v e s t i g a c i � n & g t ; \ C O L U M N < / K e y > < / D i a g r a m O b j e c t K e y > < D i a g r a m O b j e c t K e y > < K e y > L i n k s \ & l t ; C o l u m n s \ S u m a   d e   C o l a b o r a c i � n   e n   l a   g e s t i � n   y   l a   i n v e s t i g a c i � n & g t ; - & l t ; M e a s u r e s \ C o l a b o r a c i � n   e n   l a   g e s t i � n   y   l a   i n v e s t i g a c i � n & g t ; \ M E A S U R E < / K e y > < / D i a g r a m O b j e c t K e y > < D i a g r a m O b j e c t K e y > < K e y > L i n k s \ & l t ; C o l u m n s \ S u m a   d e   G e s t i � n   d e   o r g a n i z a c i o n e s   p r o f e s i o n a l e s & g t ; - & l t ; M e a s u r e s \ G e s t i � n   d e   o r g a n i z a c i o n e s   p r o f e s i o n a l e s & g t ; < / K e y > < / D i a g r a m O b j e c t K e y > < D i a g r a m O b j e c t K e y > < K e y > L i n k s \ & l t ; C o l u m n s \ S u m a   d e   G e s t i � n   d e   o r g a n i z a c i o n e s   p r o f e s i o n a l e s & g t ; - & l t ; M e a s u r e s \ G e s t i � n   d e   o r g a n i z a c i o n e s   p r o f e s i o n a l e s & g t ; \ C O L U M N < / K e y > < / D i a g r a m O b j e c t K e y > < D i a g r a m O b j e c t K e y > < K e y > L i n k s \ & l t ; C o l u m n s \ S u m a   d e   G e s t i � n   d e   o r g a n i z a c i o n e s   p r o f e s i o n a l e s & g t ; - & l t ; M e a s u r e s \ G e s t i � n   d e   o r g a n i z a c i o n e s   p r o f e s i o n a l e s & g t ; \ M E A S U R E < / K e y > < / D i a g r a m O b j e c t K e y > < D i a g r a m O b j e c t K e y > < K e y > L i n k s \ & l t ; C o l u m n s \ S u m a   d e   C o n d i c i o n e s   d e   t r a b a j o   y   s e g u r i d a d   l a b o r a l & g t ; - & l t ; M e a s u r e s \ C o n d i c i o n e s   d e   t r a b a j o   y   s e g u r i d a d   l a b o r a l & g t ; < / K e y > < / D i a g r a m O b j e c t K e y > < D i a g r a m O b j e c t K e y > < K e y > L i n k s \ & l t ; C o l u m n s \ S u m a   d e   C o n d i c i o n e s   d e   t r a b a j o   y   s e g u r i d a d   l a b o r a l & g t ; - & l t ; M e a s u r e s \ C o n d i c i o n e s   d e   t r a b a j o   y   s e g u r i d a d   l a b o r a l & g t ; \ C O L U M N < / K e y > < / D i a g r a m O b j e c t K e y > < D i a g r a m O b j e c t K e y > < K e y > L i n k s \ & l t ; C o l u m n s \ S u m a   d e   C o n d i c i o n e s   d e   t r a b a j o   y   s e g u r i d a d   l a b o r a l & g t ; - & l t ; M e a s u r e s \ C o n d i c i o n e s   d e   t r a b a j o   y   s e g u r i d a d   l a b o r a l & g t ; \ M E A S U R E < / K e y > < / D i a g r a m O b j e c t K e y > < D i a g r a m O b j e c t K e y > < K e y > L i n k s \ & l t ; C o l u m n s \ S u m a   d e   R e l e v o   g e n e r a c i o n a l & g t ; - & l t ; M e a s u r e s \ R e l e v o   g e n e r a c i o n a l & g t ; < / K e y > < / D i a g r a m O b j e c t K e y > < D i a g r a m O b j e c t K e y > < K e y > L i n k s \ & l t ; C o l u m n s \ S u m a   d e   R e l e v o   g e n e r a c i o n a l & g t ; - & l t ; M e a s u r e s \ R e l e v o   g e n e r a c i o n a l & g t ; \ C O L U M N < / K e y > < / D i a g r a m O b j e c t K e y > < D i a g r a m O b j e c t K e y > < K e y > L i n k s \ & l t ; C o l u m n s \ S u m a   d e   R e l e v o   g e n e r a c i o n a l & g t ; - & l t ; M e a s u r e s \ R e l e v o   g e n e r a c i o n a l & g t ; \ M E A S U R E < / K e y > < / D i a g r a m O b j e c t K e y > < D i a g r a m O b j e c t K e y > < K e y > L i n k s \ & l t ; C o l u m n s \ S u m a   d e   U s o   d e   n u e v a s   t e c n o l o g � a s   e n   l a   g e s t i � n & g t ; - & l t ; M e a s u r e s \ U s o   d e   n u e v a s   t e c n o l o g � a s   e n   l a   g e s t i � n & g t ; < / K e y > < / D i a g r a m O b j e c t K e y > < D i a g r a m O b j e c t K e y > < K e y > L i n k s \ & l t ; C o l u m n s \ S u m a   d e   U s o   d e   n u e v a s   t e c n o l o g � a s   e n   l a   g e s t i � n & g t ; - & l t ; M e a s u r e s \ U s o   d e   n u e v a s   t e c n o l o g � a s   e n   l a   g e s t i � n & g t ; \ C O L U M N < / K e y > < / D i a g r a m O b j e c t K e y > < D i a g r a m O b j e c t K e y > < K e y > L i n k s \ & l t ; C o l u m n s \ S u m a   d e   U s o   d e   n u e v a s   t e c n o l o g � a s   e n   l a   g e s t i � n & g t ; - & l t ; M e a s u r e s \ U s o   d e   n u e v a s   t e c n o l o g � a s   e n   l a   g e s t i � n & g t ; \ M E A S U R E < / K e y > < / D i a g r a m O b j e c t K e y > < D i a g r a m O b j e c t K e y > < K e y > L i n k s \ & l t ; C o l u m n s \ S u m a   d e   E f i c i e n c i a   e n e r g � t i c a & g t ; - & l t ; M e a s u r e s \ E f i c i e n c i a   e n e r g � t i c a & g t ; < / K e y > < / D i a g r a m O b j e c t K e y > < D i a g r a m O b j e c t K e y > < K e y > L i n k s \ & l t ; C o l u m n s \ S u m a   d e   E f i c i e n c i a   e n e r g � t i c a & g t ; - & l t ; M e a s u r e s \ E f i c i e n c i a   e n e r g � t i c a & g t ; \ C O L U M N < / K e y > < / D i a g r a m O b j e c t K e y > < D i a g r a m O b j e c t K e y > < K e y > L i n k s \ & l t ; C o l u m n s \ S u m a   d e   E f i c i e n c i a   e n e r g � t i c a & g t ; - & l t ; M e a s u r e s \ E f i c i e n c i a   e n e r g � t i c a & g t ; \ M E A S U R E < / K e y > < / D i a g r a m O b j e c t K e y > < D i a g r a m O b j e c t K e y > < K e y > L i n k s \ & l t ; C o l u m n s \ S u m a   d e   D i g i t a l i z a c i � n   d e l   s e c t o r & g t ; - & l t ; M e a s u r e s \ D i g i t a l i z a c i � n   d e l   s e c t o r & g t ; < / K e y > < / D i a g r a m O b j e c t K e y > < D i a g r a m O b j e c t K e y > < K e y > L i n k s \ & l t ; C o l u m n s \ S u m a   d e   D i g i t a l i z a c i � n   d e l   s e c t o r & g t ; - & l t ; M e a s u r e s \ D i g i t a l i z a c i � n   d e l   s e c t o r & g t ; \ C O L U M N < / K e y > < / D i a g r a m O b j e c t K e y > < D i a g r a m O b j e c t K e y > < K e y > L i n k s \ & l t ; C o l u m n s \ S u m a   d e   D i g i t a l i z a c i � n   d e l   s e c t o r & g t ; - & l t ; M e a s u r e s \ D i g i t a l i z a c i � n   d e l   s e c t o r & g t ; \ M E A S U R E < / K e y > < / D i a g r a m O b j e c t K e y > < D i a g r a m O b j e c t K e y > < K e y > L i n k s \ & l t ; C o l u m n s \ S u m a   d e   T u r i s m o   m a r i n e r o   y   p e s c a - t u r i s m o & g t ; - & l t ; M e a s u r e s \ T u r i s m o   m a r i n e r o   y   p e s c a - t u r i s m o & g t ; < / K e y > < / D i a g r a m O b j e c t K e y > < D i a g r a m O b j e c t K e y > < K e y > L i n k s \ & l t ; C o l u m n s \ S u m a   d e   T u r i s m o   m a r i n e r o   y   p e s c a - t u r i s m o & g t ; - & l t ; M e a s u r e s \ T u r i s m o   m a r i n e r o   y   p e s c a - t u r i s m o & g t ; \ C O L U M N < / K e y > < / D i a g r a m O b j e c t K e y > < D i a g r a m O b j e c t K e y > < K e y > L i n k s \ & l t ; C o l u m n s \ S u m a   d e   T u r i s m o   m a r i n e r o   y   p e s c a - t u r i s m o & g t ; - & l t ; M e a s u r e s \ T u r i s m o   m a r i n e r o   y   p e s c a - t u r i s m o & g t ; \ M E A S U R E < / K e y > < / D i a g r a m O b j e c t K e y > < D i a g r a m O b j e c t K e y > < K e y > L i n k s \ & l t ; C o l u m n s \ S u m a   d e   C e r t i f i c a c i o n e s   y   m a r c a s   d e   c a l i d a d & g t ; - & l t ; M e a s u r e s \ C e r t i f i c a c i o n e s   y   m a r c a s   d e   c a l i d a d & g t ; < / K e y > < / D i a g r a m O b j e c t K e y > < D i a g r a m O b j e c t K e y > < K e y > L i n k s \ & l t ; C o l u m n s \ S u m a   d e   C e r t i f i c a c i o n e s   y   m a r c a s   d e   c a l i d a d & g t ; - & l t ; M e a s u r e s \ C e r t i f i c a c i o n e s   y   m a r c a s   d e   c a l i d a d & g t ; \ C O L U M N < / K e y > < / D i a g r a m O b j e c t K e y > < D i a g r a m O b j e c t K e y > < K e y > L i n k s \ & l t ; C o l u m n s \ S u m a   d e   C e r t i f i c a c i o n e s   y   m a r c a s   d e   c a l i d a d & g t ; - & l t ; M e a s u r e s \ C e r t i f i c a c i o n e s   y   m a r c a s   d e   c a l i d a d & g t ; \ M E A S U R E < / K e y > < / D i a g r a m O b j e c t K e y > < D i a g r a m O b j e c t K e y > < K e y > L i n k s \ & l t ; C o l u m n s \ S u m a   d e   D e s a r r o l l o   d e   l a   a c u i c u l t u r a & g t ; - & l t ; M e a s u r e s \ D e s a r r o l l o   d e   l a   a c u i c u l t u r a & g t ; < / K e y > < / D i a g r a m O b j e c t K e y > < D i a g r a m O b j e c t K e y > < K e y > L i n k s \ & l t ; C o l u m n s \ S u m a   d e   D e s a r r o l l o   d e   l a   a c u i c u l t u r a & g t ; - & l t ; M e a s u r e s \ D e s a r r o l l o   d e   l a   a c u i c u l t u r a & g t ; \ C O L U M N < / K e y > < / D i a g r a m O b j e c t K e y > < D i a g r a m O b j e c t K e y > < K e y > L i n k s \ & l t ; C o l u m n s \ S u m a   d e   D e s a r r o l l o   d e   l a   a c u i c u l t u r a & g t ; - & l t ; M e a s u r e s \ D e s a r r o l l o   d e   l a   a c u i c u l t u r a & g t ; \ M E A S U R E < / K e y > < / D i a g r a m O b j e c t K e y > < D i a g r a m O b j e c t K e y > < K e y > L i n k s \ & l t ; C o l u m n s \ S u m a   d e   N u e v o s   p r o d u c t o s   d e   l a   p e s c a & g t ; - & l t ; M e a s u r e s \ N u e v o s   p r o d u c t o s   d e   l a   p e s c a & g t ; < / K e y > < / D i a g r a m O b j e c t K e y > < D i a g r a m O b j e c t K e y > < K e y > L i n k s \ & l t ; C o l u m n s \ S u m a   d e   N u e v o s   p r o d u c t o s   d e   l a   p e s c a & g t ; - & l t ; M e a s u r e s \ N u e v o s   p r o d u c t o s   d e   l a   p e s c a & g t ; \ C O L U M N < / K e y > < / D i a g r a m O b j e c t K e y > < D i a g r a m O b j e c t K e y > < K e y > L i n k s \ & l t ; C o l u m n s \ S u m a   d e   N u e v o s   p r o d u c t o s   d e   l a   p e s c a & g t ; - & l t ; M e a s u r e s \ N u e v o s   p r o d u c t o s   d e   l a   p e s c a & g t ; \ M E A S U R E < / K e y > < / D i a g r a m O b j e c t K e y > < D i a g r a m O b j e c t K e y > < K e y > L i n k s \ & l t ; C o l u m n s \ S u m a   d e   N u e v o s   c a n a l e s   d e   c o m e r c i a l i z a c i � n & g t ; - & l t ; M e a s u r e s \ N u e v o s   c a n a l e s   d e   c o m e r c i a l i z a c i � n & g t ; < / K e y > < / D i a g r a m O b j e c t K e y > < D i a g r a m O b j e c t K e y > < K e y > L i n k s \ & l t ; C o l u m n s \ S u m a   d e   N u e v o s   c a n a l e s   d e   c o m e r c i a l i z a c i � n & g t ; - & l t ; M e a s u r e s \ N u e v o s   c a n a l e s   d e   c o m e r c i a l i z a c i � n & g t ; \ C O L U M N < / K e y > < / D i a g r a m O b j e c t K e y > < D i a g r a m O b j e c t K e y > < K e y > L i n k s \ & l t ; C o l u m n s \ S u m a   d e   N u e v o s   c a n a l e s   d e   c o m e r c i a l i z a c i � n & g t ; - & l t ; M e a s u r e s \ N u e v o s   c a n a l e s   d e   c o m e r c i a l i z a c i � n & g t ; \ M E A S U R E < / K e y > < / D i a g r a m O b j e c t K e y > < D i a g r a m O b j e c t K e y > < K e y > L i n k s \ & l t ; C o l u m n s \ S u m a   d e   P r o m o c i � n   d e   l o s   p r o d u c t o s   p e s q u e r o s & g t ; - & l t ; M e a s u r e s \ P r o m o c i � n   d e   l o s   p r o d u c t o s   p e s q u e r o s & g t ; < / K e y > < / D i a g r a m O b j e c t K e y > < D i a g r a m O b j e c t K e y > < K e y > L i n k s \ & l t ; C o l u m n s \ S u m a   d e   P r o m o c i � n   d e   l o s   p r o d u c t o s   p e s q u e r o s & g t ; - & l t ; M e a s u r e s \ P r o m o c i � n   d e   l o s   p r o d u c t o s   p e s q u e r o s & g t ; \ C O L U M N < / K e y > < / D i a g r a m O b j e c t K e y > < D i a g r a m O b j e c t K e y > < K e y > L i n k s \ & l t ; C o l u m n s \ S u m a   d e   P r o m o c i � n   d e   l o s   p r o d u c t o s   p e s q u e r o s & g t ; - & l t ; M e a s u r e s \ P r o m o c i � n   d e   l o s   p r o d u c t o s   p e s q u e r o s & g t ; \ M E A S U R E < / K e y > < / D i a g r a m O b j e c t K e y > < D i a g r a m O b j e c t K e y > < K e y > L i n k s \ & l t ; C o l u m n s \ S u m a   d e   G e s t i � n   d e   d e s c a r t e s & g t ; - & l t ; M e a s u r e s \ G e s t i � n   d e   d e s c a r t e s & g t ; < / K e y > < / D i a g r a m O b j e c t K e y > < D i a g r a m O b j e c t K e y > < K e y > L i n k s \ & l t ; C o l u m n s \ S u m a   d e   G e s t i � n   d e   d e s c a r t e s & g t ; - & l t ; M e a s u r e s \ G e s t i � n   d e   d e s c a r t e s & g t ; \ C O L U M N < / K e y > < / D i a g r a m O b j e c t K e y > < D i a g r a m O b j e c t K e y > < K e y > L i n k s \ & l t ; C o l u m n s \ S u m a   d e   G e s t i � n   d e   d e s c a r t e s & g t ; - & l t ; M e a s u r e s \ G e s t i � n   d e   d e s c a r t e s & g t ; \ M E A S U R E < / K e y > < / D i a g r a m O b j e c t K e y > < D i a g r a m O b j e c t K e y > < K e y > L i n k s \ & l t ; C o l u m n s \ S u m a   d e   P l a n e s   d e   e x p l o t a c i � n & g t ; - & l t ; M e a s u r e s \ P l a n e s   d e   e x p l o t a c i � n & g t ; < / K e y > < / D i a g r a m O b j e c t K e y > < D i a g r a m O b j e c t K e y > < K e y > L i n k s \ & l t ; C o l u m n s \ S u m a   d e   P l a n e s   d e   e x p l o t a c i � n & g t ; - & l t ; M e a s u r e s \ P l a n e s   d e   e x p l o t a c i � n & g t ; \ C O L U M N < / K e y > < / D i a g r a m O b j e c t K e y > < D i a g r a m O b j e c t K e y > < K e y > L i n k s \ & l t ; C o l u m n s \ S u m a   d e   P l a n e s   d e   e x p l o t a c i � n & g t ; - & l t ; M e a s u r e s \ P l a n e s   d e   e x p l o t a c i � n & g t ; \ M E A S U R E < / K e y > < / D i a g r a m O b j e c t K e y > < D i a g r a m O b j e c t K e y > < K e y > L i n k s \ & l t ; C o l u m n s \ S u m a   d e   F o r m a c i � n & g t ; - & l t ; M e a s u r e s \ F o r m a c i � n & g t ; < / K e y > < / D i a g r a m O b j e c t K e y > < D i a g r a m O b j e c t K e y > < K e y > L i n k s \ & l t ; C o l u m n s \ S u m a   d e   F o r m a c i � n & g t ; - & l t ; M e a s u r e s \ F o r m a c i � n & g t ; \ C O L U M N < / K e y > < / D i a g r a m O b j e c t K e y > < D i a g r a m O b j e c t K e y > < K e y > L i n k s \ & l t ; C o l u m n s \ S u m a   d e   F o r m a c i � n & g t ; - & l t ; M e a s u r e s \ F o r m a c i � n & g t ; \ M E A S U R E < / K e y > < / D i a g r a m O b j e c t K e y > < D i a g r a m O b j e c t K e y > < K e y > L i n k s \ & l t ; C o l u m n s \ S u m a   d e   I g u a l d a d   d e   g � n e r o   y   o p o r t u n i d a d e s & g t ; - & l t ; M e a s u r e s \ I g u a l d a d   d e   g � n e r o   y   o p o r t u n i d a d e s & g t ; < / K e y > < / D i a g r a m O b j e c t K e y > < D i a g r a m O b j e c t K e y > < K e y > L i n k s \ & l t ; C o l u m n s \ S u m a   d e   I g u a l d a d   d e   g � n e r o   y   o p o r t u n i d a d e s & g t ; - & l t ; M e a s u r e s \ I g u a l d a d   d e   g � n e r o   y   o p o r t u n i d a d e s & g t ; \ C O L U M N < / K e y > < / D i a g r a m O b j e c t K e y > < D i a g r a m O b j e c t K e y > < K e y > L i n k s \ & l t ; C o l u m n s \ S u m a   d e   I g u a l d a d   d e   g � n e r o   y   o p o r t u n i d a d e s & g t ; - & l t ; M e a s u r e s \ I g u a l d a d   d e   g � n e r o   y   o p o r t u n i d a d e s & g t ; \ M E A S U R E 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 3 3 < / F o c u s C o l u m n > < F o c u s R o w > 2 < / F o c u s R o w > < S e l e c t i o n E n d C o l u m n > 3 3 < / S e l e c t i o n E n d C o l u m n > < S e l e c t i o n E n d R o w > 2 < / S e l e c t i o n E n d R o w > < S e l e c t i o n S t a r t C o l u m n > 3 3 < / S e l e c t i o n S t a r t C o l u m n > < S e l e c t i o n S t a r t R o w > 2 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 M e a s u r e s \ M e d i d a   6 < / K e y > < / a : K e y > < a : V a l u e   i : t y p e = " M e a s u r e G r i d N o d e V i e w S t a t e " > < C o l u m n > 3 2 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 M e a s u r e s \ M e d i d a  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 M e a s u r e s \ M e d i d a  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 D E B I L I D A D 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 D E B I L I D A D \ T a g I n f o \ F � r m u l a 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 D E B I L I D A D \ T a g I n f o \ V a l o r 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 A M E N A Z A 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 A M E N A Z A \ T a g I n f o \ F � r m u l a 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 A M E N A Z A \ T a g I n f o \ V a l o r 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 F O R T A L E Z A 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 F O R T A L E Z A \ T a g I n f o \ F � r m u l a 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 F O R T A L E Z A \ T a g I n f o \ V a l o r 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 O P O R T U N I D A D 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 O P O R T U N I D A D \ T a g I n f o \ F � r m u l a 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 O P O R T U N I D A D \ T a g I n f o \ V a l o r 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 M E D I D A   1 < / K e y > < / a : K e y > < a : V a l u e   i : t y p e = " M e a s u r e G r i d N o d e V i e w S t a t e " > < C o l u m n > 3 1 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 M E D I D A   1 \ T a g I n f o \ F � r m u l a 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 M E D I D A   1 \ T a g I n f o \ V a l o r 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 M E D I D A   2 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 M E D I D A 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 M E D I D A 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 M E D I D A   3 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 M E D I D A 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 M E D I D A 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 M E D I D A   4 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 M E D I D A  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 M E D I D A  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 M E D I D A   5 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 M E D I D A  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 M E D I D A  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 C o n t r i b u c i � n   a l   e m p l e o 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 C o n t r i b u c i � n   a l   e m p l e o \ T a g I n f o \ F � r m u l a 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 C o n t r i b u c i � n   a l   e m p l e o \ T a g I n f o \ V a l o r 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 C a r � c t e r   i n n o v a d o r 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 C a r � c t e r   i n n o v a d o r \ T a g I n f o \ F � r m u l a 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 C a r � c t e r   i n n o v a d o r \ T a g I n f o \ V a l o r 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 C o n t r i b u c i � n   a   o b j e t i v o s   d e   e s t r a t e g i a 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 C o n t r i b u c i � n   a   o b j e t i v o s   d e   e s t r a t e g i a \ T a g I n f o \ F � r m u l a 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 C o n t r i b u c i � n   a   o b j e t i v o s   d e   e s t r a t e g i a \ T a g I n f o \ V a l o r 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 A p r o v e c h a m i e n t o   d e   l o s   f a c t o r e s   p r o d u c t i v o s 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 A p r o v e c h a m i e n t o   d e   l o s   f a c t o r e s   p r o d u c t i v o s \ T a g I n f o \ F � r m u l a 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 A p r o v e c h a m i e n t o   d e   l o s   f a c t o r e s   p r o d u c t i v o s \ T a g I n f o \ V a l o r 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 P � r f i l   d e l   s o l i c i t a n t e < / K e y > < / a : K e y > < a : V a l u e   i : t y p e = " M e a s u r e G r i d N o d e V i e w S t a t e " > < C o l u m n > 1 3 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 P � r f i l   d e l   s o l i c i t a n t e \ T a g I n f o \ F � r m u l a 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 P � r f i l   d e l   s o l i c i t a n t e \ T a g I n f o \ V a l o r 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 C o n t r i b u c i � n   a l   d e s a r r o l l o   s o s t e n i b l e < / K e y > < / a : K e y > < a : V a l u e   i : t y p e = " M e a s u r e G r i d N o d e V i e w S t a t e " > < C o l u m n > 1 4 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 C o n t r i b u c i � n   a l   d e s a r r o l l o   s o s t e n i b l e \ T a g I n f o \ F � r m u l a 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 C o n t r i b u c i � n   a l   d e s a r r o l l o   s o s t e n i b l e \ T a g I n f o \ V a l o r 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 C o n t r i b u c i � p n   a   l a   i g u a l d a d   d e   g � n e r o   y   o p o r t u n i d a d e s < / K e y > < / a : K e y > < a : V a l u e   i : t y p e = " M e a s u r e G r i d N o d e V i e w S t a t e " > < C o l u m n > 1 5 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 C o n t r i b u c i � p n   a   l a   i g u a l d a d   d e   g � n e r o   y   o p o r t u n i d a d e s \ T a g I n f o \ F � r m u l a 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 C o n t r i b u c i � p n   a   l a   i g u a l d a d   d e   g � n e r o   y   o p o r t u n i d a d e s \ T a g I n f o \ V a l o r 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 U b i c a c i � n   d e l   p r o y e c t o < / K e y > < / a : K e y > < a : V a l u e   i : t y p e = " M e a s u r e G r i d N o d e V i e w S t a t e " > < C o l u m n > 1 6 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 U b i c a c i � n   d e l   p r o y e c t o \ T a g I n f o \ F � r m u l a 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 U b i c a c i � n   d e l   p r o y e c t o \ T a g I n f o \ V a l o r 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 I n v e r s i � n   d e l   p r o y e c t o < / K e y > < / a : K e y > < a : V a l u e   i : t y p e = " M e a s u r e G r i d N o d e V i e w S t a t e " > < C o l u m n > 1 7 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 I n v e r s i � n   d e l   p r o y e c t o \ T a g I n f o \ F � r m u l a 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 I n v e r s i � n   d e l   p r o y e c t o \ T a g I n f o \ V a l o r 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 P r o p i e t a r i o s   d e   b u q u e s   y   a r m a d o r e s < / K e y > < / a : K e y > < a : V a l u e   i : t y p e = " M e a s u r e G r i d N o d e V i e w S t a t e " > < C o l u m n > 1 8 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 P r o p i e t a r i o s   d e   b u q u e s   y   a r m a d o r e s \ T a g I n f o \ F � r m u l a 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 P r o p i e t a r i o s   d e   b u q u e s   y   a r m a d o r e s \ T a g I n f o \ V a l o r 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 T r a b a j a d o r e s   a s a l a r i a d o s   d e l   s e c t o r   p e s q u e r o < / K e y > < / a : K e y > < a : V a l u e   i : t y p e = " M e a s u r e G r i d N o d e V i e w S t a t e " > < C o l u m n > 1 9 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 T r a b a j a d o r e s   a s a l a r i a d o s   d e l   s e c t o r   p e s q u e r o \ T a g I n f o \ F � r m u l a 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 T r a b a j a d o r e s   a s a l a r i a d o s   d e l   s e c t o r   p e s q u e r o \ T a g I n f o \ V a l o r 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 F a m i l i a r e s   d e   t r a b a j a d o r e s   a u t � n o m o s   y   a s a l a r i a d o s   d e l   s e c t o r   p e s q u e r o < / K e y > < / a : K e y > < a : V a l u e   i : t y p e = " M e a s u r e G r i d N o d e V i e w S t a t e " > < C o l u m n > 2 0 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 F a m i l i a r e s   d e   t r a b a j a d o r e s   a u t � n o m o s   y   a s a l a r i a d o s   d e l   s e c t o r   p e s q u e r o \ T a g I n f o \ F � r m u l a 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 F a m i l i a r e s   d e   t r a b a j a d o r e s   a u t � n o m o s   y   a s a l a r i a d o s   d e l   s e c t o r   p e s q u e r o \ T a g I n f o \ V a l o r 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 E m p r e s a s   d e   t r a n s f o r m a c i � n   y / o   c o m e r c i a l i z a c i � n   d e   p r o d u c t o s   d e   l a   p e s c a < / K e y > < / a : K e y > < a : V a l u e   i : t y p e = " M e a s u r e G r i d N o d e V i e w S t a t e " > < C o l u m n > 2 1 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 E m p r e s a s   d e   t r a n s f o r m a c i � n   y / o   c o m e r c i a l i z a c i � n   d e   p r o d u c t o s   d e   l a   p e s c a \ T a g I n f o \ F � r m u l a 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 E m p r e s a s   d e   t r a n s f o r m a c i � n   y / o   c o m e r c i a l i z a c i � n   d e   p r o d u c t o s   d e   l a   p e s c a \ T a g I n f o \ V a l o r 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 C o f r a d � a s   d e   P e s c a d o r e s < / K e y > < / a : K e y > < a : V a l u e   i : t y p e = " M e a s u r e G r i d N o d e V i e w S t a t e " > < C o l u m n > 2 2 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 C o f r a d � a s   d e   P e s c a d o r e s \ T a g I n f o \ F � r m u l a 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 C o f r a d � a s   d e   P e s c a d o r e s \ T a g I n f o \ V a l o r 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 O t r a s   o r g a n i z a c i o n e s   d e   a r m a d o r e s   y / o   p e s c a d o r e s < / K e y > < / a : K e y > < a : V a l u e   i : t y p e = " M e a s u r e G r i d N o d e V i e w S t a t e " > < C o l u m n > 2 3 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 O t r a s   o r g a n i z a c i o n e s   d e   a r m a d o r e s   y / o   p e s c a d o r e s \ T a g I n f o \ F � r m u l a 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 O t r a s   o r g a n i z a c i o n e s   d e   a r m a d o r e s   y / o   p e s c a d o r e s \ T a g I n f o \ V a l o r 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 O r g a n i z a c i o n e s   y   a s o c i a c i o n e s   d e   t r a n s f o r m a d o r e s   y / o   c o m e r c i a l i z a d o r e s < / K e y > < / a : K e y > < a : V a l u e   i : t y p e = " M e a s u r e G r i d N o d e V i e w S t a t e " > < C o l u m n > 2 4 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 O r g a n i z a c i o n e s   y   a s o c i a c i o n e s   d e   t r a n s f o r m a d o r e s   y / o   c o m e r c i a l i z a d o r e s \ T a g I n f o \ F � r m u l a 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 O r g a n i z a c i o n e s   y   a s o c i a c i o n e s   d e   t r a n s f o r m a d o r e s   y / o   c o m e r c i a l i z a d o r e s \ T a g I n f o \ V a l o r 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 O t r a s   a s o c i a c i o n e s < / K e y > < / a : K e y > < a : V a l u e   i : t y p e = " M e a s u r e G r i d N o d e V i e w S t a t e " > < C o l u m n > 2 5 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 O t r a s   a s o c i a c i o n e s \ T a g I n f o \ F � r m u l a 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 O t r a s   a s o c i a c i o n e s \ T a g I n f o \ V a l o r 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 E n t i d a d e s   L o c a l e s < / K e y > < / a : K e y > < a : V a l u e   i : t y p e = " M e a s u r e G r i d N o d e V i e w S t a t e " > < C o l u m n > 2 6 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 E n t i d a d e s   L o c a l e s \ T a g I n f o \ F � r m u l a 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 E n t i d a d e s   L o c a l e s \ T a g I n f o \ V a l o r 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 C o l a b o r a c i � n   e n   l a   g e s t i � n   y   l a   i n v e s t i g a c i � n < / K e y > < / a : K e y > < a : V a l u e   i : t y p e = " M e a s u r e G r i d N o d e V i e w S t a t e " > < C o l u m n > 4 8 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 C o l a b o r a c i � n   e n   l a   g e s t i � n   y   l a   i n v e s t i g a c i � n \ T a g I n f o \ F � r m u l a 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 C o l a b o r a c i � n   e n   l a   g e s t i � n   y   l a   i n v e s t i g a c i � n \ T a g I n f o \ V a l o r 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 G e s t i � n   d e   o r g a n i z a c i o n e s   p r o f e s i o n a l e s < / K e y > < / a : K e y > < a : V a l u e   i : t y p e = " M e a s u r e G r i d N o d e V i e w S t a t e " > < C o l u m n > 4 7 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 G e s t i � n   d e   o r g a n i z a c i o n e s   p r o f e s i o n a l e s \ T a g I n f o \ F � r m u l a 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 G e s t i � n   d e   o r g a n i z a c i o n e s   p r o f e s i o n a l e s \ T a g I n f o \ V a l o r 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 C o n d i c i o n e s   d e   t r a b a j o   y   s e g u r i d a d   l a b o r a l < / K e y > < / a : K e y > < a : V a l u e   i : t y p e = " M e a s u r e G r i d N o d e V i e w S t a t e " > < C o l u m n > 4 6 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 C o n d i c i o n e s   d e   t r a b a j o   y   s e g u r i d a d   l a b o r a l \ T a g I n f o \ F � r m u l a 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 C o n d i c i o n e s   d e   t r a b a j o   y   s e g u r i d a d   l a b o r a l \ T a g I n f o \ V a l o r 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 R e l e v o   g e n e r a c i o n a l < / K e y > < / a : K e y > < a : V a l u e   i : t y p e = " M e a s u r e G r i d N o d e V i e w S t a t e " > < C o l u m n > 3 2 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 R e l e v o   g e n e r a c i o n a l \ T a g I n f o \ F � r m u l a 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 R e l e v o   g e n e r a c i o n a l \ T a g I n f o \ V a l o r 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 U s o   d e   n u e v a s   t e c n o l o g � a s   e n   l a   g e s t i � n < / K e y > < / a : K e y > < a : V a l u e   i : t y p e = " M e a s u r e G r i d N o d e V i e w S t a t e " > < C o l u m n > 3 3 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 U s o   d e   n u e v a s   t e c n o l o g � a s   e n   l a   g e s t i � n \ T a g I n f o \ F � r m u l a 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 U s o   d e   n u e v a s   t e c n o l o g � a s   e n   l a   g e s t i � n \ T a g I n f o \ V a l o r 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 E f i c i e n c i a   e n e r g � t i c a < / K e y > < / a : K e y > < a : V a l u e   i : t y p e = " M e a s u r e G r i d N o d e V i e w S t a t e " > < C o l u m n > 3 4 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 E f i c i e n c i a   e n e r g � t i c a \ T a g I n f o \ F � r m u l a 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 E f i c i e n c i a   e n e r g � t i c a \ T a g I n f o \ V a l o r 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 D i g i t a l i z a c i � n   d e l   s e c t o r < / K e y > < / a : K e y > < a : V a l u e   i : t y p e = " M e a s u r e G r i d N o d e V i e w S t a t e " > < C o l u m n > 3 5 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 D i g i t a l i z a c i � n   d e l   s e c t o r \ T a g I n f o \ F � r m u l a 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 D i g i t a l i z a c i � n   d e l   s e c t o r \ T a g I n f o \ V a l o r 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 T u r i s m o   m a r i n e r o   y   p e s c a - t u r i s m o < / K e y > < / a : K e y > < a : V a l u e   i : t y p e = " M e a s u r e G r i d N o d e V i e w S t a t e " > < C o l u m n > 3 6 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 T u r i s m o   m a r i n e r o   y   p e s c a - t u r i s m o \ T a g I n f o \ F � r m u l a 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 T u r i s m o   m a r i n e r o   y   p e s c a - t u r i s m o \ T a g I n f o \ V a l o r 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 C e r t i f i c a c i o n e s   y   m a r c a s   d e   c a l i d a d < / K e y > < / a : K e y > < a : V a l u e   i : t y p e = " M e a s u r e G r i d N o d e V i e w S t a t e " > < C o l u m n > 3 7 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 C e r t i f i c a c i o n e s   y   m a r c a s   d e   c a l i d a d \ T a g I n f o \ F � r m u l a 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 C e r t i f i c a c i o n e s   y   m a r c a s   d e   c a l i d a d \ T a g I n f o \ V a l o r 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 D e s a r r o l l o   d e   l a   a c u i c u l t u r a < / K e y > < / a : K e y > < a : V a l u e   i : t y p e = " M e a s u r e G r i d N o d e V i e w S t a t e " > < C o l u m n > 3 8 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 D e s a r r o l l o   d e   l a   a c u i c u l t u r a \ T a g I n f o \ F � r m u l a 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 D e s a r r o l l o   d e   l a   a c u i c u l t u r a \ T a g I n f o \ V a l o r 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 N u e v o s   p r o d u c t o s   d e   l a   p e s c a < / K e y > < / a : K e y > < a : V a l u e   i : t y p e = " M e a s u r e G r i d N o d e V i e w S t a t e " > < C o l u m n > 3 9 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 N u e v o s   p r o d u c t o s   d e   l a   p e s c a \ T a g I n f o \ F � r m u l a 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 N u e v o s   p r o d u c t o s   d e   l a   p e s c a \ T a g I n f o \ V a l o r 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 N u e v o s   c a n a l e s   d e   c o m e r c i a l i z a c i � n < / K e y > < / a : K e y > < a : V a l u e   i : t y p e = " M e a s u r e G r i d N o d e V i e w S t a t e " > < C o l u m n > 4 0 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 N u e v o s   c a n a l e s   d e   c o m e r c i a l i z a c i � n \ T a g I n f o \ F � r m u l a 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 N u e v o s   c a n a l e s   d e   c o m e r c i a l i z a c i � n \ T a g I n f o \ V a l o r 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 P r o m o c i � n   d e   l o s   p r o d u c t o s   p e s q u e r o s < / K e y > < / a : K e y > < a : V a l u e   i : t y p e = " M e a s u r e G r i d N o d e V i e w S t a t e " > < C o l u m n > 4 1 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 P r o m o c i � n   d e   l o s   p r o d u c t o s   p e s q u e r o s \ T a g I n f o \ F � r m u l a 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 P r o m o c i � n   d e   l o s   p r o d u c t o s   p e s q u e r o s \ T a g I n f o \ V a l o r 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 G e s t i � n   d e   d e s c a r t e s < / K e y > < / a : K e y > < a : V a l u e   i : t y p e = " M e a s u r e G r i d N o d e V i e w S t a t e " > < C o l u m n > 4 2 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 G e s t i � n   d e   d e s c a r t e s \ T a g I n f o \ F � r m u l a 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 G e s t i � n   d e   d e s c a r t e s \ T a g I n f o \ V a l o r 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 P l a n e s   d e   e x p l o t a c i � n < / K e y > < / a : K e y > < a : V a l u e   i : t y p e = " M e a s u r e G r i d N o d e V i e w S t a t e " > < C o l u m n > 4 3 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 P l a n e s   d e   e x p l o t a c i � n \ T a g I n f o \ F � r m u l a 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 P l a n e s   d e   e x p l o t a c i � n \ T a g I n f o \ V a l o r 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 F o r m a c i � n < / K e y > < / a : K e y > < a : V a l u e   i : t y p e = " M e a s u r e G r i d N o d e V i e w S t a t e " > < C o l u m n > 4 4 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 F o r m a c i � n \ T a g I n f o \ F � r m u l a 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 F o r m a c i � n \ T a g I n f o \ V a l o r 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 I g u a l d a d   d e   g � n e r o   y   o p o r t u n i d a d e s < / K e y > < / a : K e y > < a : V a l u e   i : t y p e = " M e a s u r e G r i d N o d e V i e w S t a t e " > < C o l u m n > 4 5 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 I g u a l d a d   d e   g � n e r o   y   o p o r t u n i d a d e s \ T a g I n f o \ F � r m u l a 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 I g u a l d a d   d e   g � n e r o   y   o p o r t u n i d a d e s \ T a g I n f o \ V a l o r 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 C o l u m n s \ C O M A R C A 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 C o l u m n s \ D E B I L I D A D 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 C o l u m n s \ A M E N A Z A 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 C o l u m n s \ F O R T A L E Z A 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 C o l u m n s \ O P O R T U N I D A D 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 C o l u m n s \ M E D I D A   1 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 C o l u m n s \ M E D I D A   2 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 C o l u m n s \ M E D I D A   3 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 C o l u m n s \ M E D I D A   4 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 C o l u m n s \ M E D I D A   5 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 C o l u m n s \ C o n t r i b u c i � n   a   o b j e t i v o s   d e   e s t r a t e g i a 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 C o l u m n s \ C o n t r i b u c i � n   a l   e m p l e o 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 C o l u m n s \ C a r � c t e r   i n n o v a d o r 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 C o l u m n s \ A p r o v e c h a m i e n t o   d e   l o s   f a c t o r e s   p r o d u c t i v o s 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 C o l u m n s \ P � r f i l   d e l   s o l i c i t a n t e 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 C o l u m n s \ C o n t r i b u c i � n   a l   d e s a r r o l l o   s o s t e n i b l e 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 C o l u m n s \ C o n t r i b u c i � p n   a   l a   i g u a l d a d   d e   g � n e r o   y   o p o r t u n i d a d e s 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 C o l u m n s \ U b i c a c i � n   d e l   p r o y e c t o 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 C o l u m n s \ I n v e r s i � n   d e l   p r o y e c t o 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 C o l u m n s \ P r o p i e t a r i o s   d e   b u q u e s   y   a r m a d o r e s 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 C o l u m n s \ T r a b a j a d o r e s   a s a l a r i a d o s   d e l   s e c t o r   p e s q u e r o 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 C o l u m n s \ F a m i l i a r e s   d e   t r a b a j a d o r e s   a u t � n o m o s   y   a s a l a r i a d o s   d e l   s e c t o r   p e s q u e r o 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 C o l u m n s \ E m p r e s a s   d e   t r a n s f o r m a c i � n   y / o   c o m e r c i a l i z a c i � n   d e   p r o d u c t o s   d e   l a   p e s c a 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 C o l u m n s \ C o f r a d � a s   d e   P e s c a d o r e s 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 C o l u m n s \ O t r a s   o r g a n i z a c i o n e s   d e   a r m a d o r e s   y / o   p e s c a d o r e s 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 C o l u m n s \ O r g a n i z a c i o n e s   y   a s o c i a c i o n e s   d e   t r a n s f o r m a d o r e s   y / o   c o m e r c i a l i z a d o r e s 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 C o l u m n s \ O t r a s   a s o c i a c i o n e s 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 C o l u m n s \ E n t i d a d e s   L o c a l e s 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 C o l u m n s \ R e l e v o   g e n e r a c i o n a l 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 C o l u m n s \ U s o   d e   n u e v a s   t e c n o l o g � a s   e n   l a   g e s t i � n 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 C o l u m n s \ E f i c i e n c i a   e n e r g � t i c a 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 C o l u m n s \ D i g i t a l i z a c i � n   d e l   s e c t o r 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 C o l u m n s \ T u r i s m o   m a r i n e r o   y   p e s c a - t u r i s m o 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 C o l u m n s \ C e r t i f i c a c i o n e s   y   m a r c a s   d e   c a l i d a d 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 C o l u m n s \ D e s a r r o l l o   d e   l a   a c u i c u l t u r a 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 C o l u m n s \ N u e v o s   p r o d u c t o s   d e   l a   p e s c a 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 C o l u m n s \ N u e v o s   c a n a l e s   d e   c o m e r c i a l i z a c i � n 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 C o l u m n s \ P r o m o c i � n   d e   l o s   p r o d u c t o s   p e s q u e r o s 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 C o l u m n s \ G e s t i � n   d e   d e s c a r t e s < / K e y > < / a : K e y > < a : V a l u e   i : t y p e = " M e a s u r e G r i d N o d e V i e w S t a t e " > < C o l u m n > 4 2 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 C o l u m n s \ P l a n e s   d e   e x p l o t a c i � n < / K e y > < / a : K e y > < a : V a l u e   i : t y p e = " M e a s u r e G r i d N o d e V i e w S t a t e " > < C o l u m n > 4 3 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 C o l u m n s \ F o r m a c i � n < / K e y > < / a : K e y > < a : V a l u e   i : t y p e = " M e a s u r e G r i d N o d e V i e w S t a t e " > < C o l u m n > 4 4 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 C o l u m n s \ I g u a l d a d   d e   g � n e r o   y   o p o r t u n i d a d e s < / K e y > < / a : K e y > < a : V a l u e   i : t y p e = " M e a s u r e G r i d N o d e V i e w S t a t e " > < C o l u m n > 4 5 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 C o l u m n s \ C o n d i c i o n e s   d e   t r a b a j o   y   s e g u r i d a d   l a b o r a l < / K e y > < / a : K e y > < a : V a l u e   i : t y p e = " M e a s u r e G r i d N o d e V i e w S t a t e " > < C o l u m n > 4 6 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 C o l u m n s \ G e s t i � n   d e   o r g a n i z a c i o n e s   p r o f e s i o n a l e s < / K e y > < / a : K e y > < a : V a l u e   i : t y p e = " M e a s u r e G r i d N o d e V i e w S t a t e " > < C o l u m n > 4 7 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 C o l u m n s \ C o l a b o r a c i � n   e n   l a   g e s t i � n   y   l a   i n v e s t i g a c i � n < / K e y > < / a : K e y > < a : V a l u e   i : t y p e = " M e a s u r e G r i d N o d e V i e w S t a t e " > < C o l u m n > 4 8 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 C o l u m n s \ E d a d 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  t r a b a j a d o r 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 C o l u m n s \ C o l u m n a 4 9 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 L i n k s \ & l t ; C o l u m n s \ R e c u e n t o   d e   D E B I L I D A D & g t ; - & l t ; M e a s u r e s \ D E B I L I D A D & g t ; 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 D E B I L I D A D & g t ; - & l t ; M e a s u r e s \ D E B I L I D A D & g t ; \ C O L U M N 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 D E B I L I D A D & g t ; - & l t ; M e a s u r e s \ D E B I L I D A D & g t ; \ M E A S U R E 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 A M E N A Z A & g t ; - & l t ; M e a s u r e s \ A M E N A Z A & g t ; 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 A M E N A Z A & g t ; - & l t ; M e a s u r e s \ A M E N A Z A & g t ; \ C O L U M N 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 A M E N A Z A & g t ; - & l t ; M e a s u r e s \ A M E N A Z A & g t ; \ M E A S U R E 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 F O R T A L E Z A & g t ; - & l t ; M e a s u r e s \ F O R T A L E Z A & g t ; 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 F O R T A L E Z A & g t ; - & l t ; M e a s u r e s \ F O R T A L E Z A & g t ; \ C O L U M N 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 F O R T A L E Z A & g t ; - & l t ; M e a s u r e s \ F O R T A L E Z A & g t ; \ M E A S U R E 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 O P O R T U N I D A D & g t ; - & l t ; M e a s u r e s \ O P O R T U N I D A D & g t ; 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 O P O R T U N I D A D & g t ; - & l t ; M e a s u r e s \ O P O R T U N I D A D & g t ; \ C O L U M N 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 O P O R T U N I D A D & g t ; - & l t ; M e a s u r e s \ O P O R T U N I D A D & g t ; \ M E A S U R E 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 M E D I D A   1 & g t ; - & l t ; M e a s u r e s \ M E D I D A  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 M E D I D A   1 & g t ; - & l t ; M e a s u r e s \ M E D I D A  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 M E D I D A   1 & g t ; - & l t ; M e a s u r e s \ M E D I D A  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 M E D I D A   2 & g t ; - & l t ; M e a s u r e s \ M E D I D A  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 M E D I D A   2 & g t ; - & l t ; M e a s u r e s \ M E D I D A  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 M E D I D A   2 & g t ; - & l t ; M e a s u r e s \ M E D I D A  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 M E D I D A   3 & g t ; - & l t ; M e a s u r e s \ M E D I D A  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 M E D I D A   3 & g t ; - & l t ; M e a s u r e s \ M E D I D A  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 M E D I D A   3 & g t ; - & l t ; M e a s u r e s \ M E D I D A  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 M E D I D A   4 & g t ; - & l t ; M e a s u r e s \ M E D I D A  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 M E D I D A   4 & g t ; - & l t ; M e a s u r e s \ M E D I D A  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 M E D I D A   4 & g t ; - & l t ; M e a s u r e s \ M E D I D A  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 M E D I D A   5 & g t ; - & l t ; M e a s u r e s \ M E D I D A  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 M E D I D A   5 & g t ; - & l t ; M e a s u r e s \ M E D I D A  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 M E D I D A   5 & g t ; - & l t ; M e a s u r e s \ M E D I D A  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 C o n t r i b u c i � n   a l   e m p l e o & g t ; - & l t ; M e a s u r e s \ C o n t r i b u c i � n   a l   e m p l e o & g t ; 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 C o n t r i b u c i � n   a l   e m p l e o & g t ; - & l t ; M e a s u r e s \ C o n t r i b u c i � n   a l   e m p l e o & g t ; \ C O L U M N 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 C o n t r i b u c i � n   a l   e m p l e o & g t ; - & l t ; M e a s u r e s \ C o n t r i b u c i � n   a l   e m p l e o & g t ; \ M E A S U R E 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 C a r � c t e r   i n n o v a d o r & g t ; - & l t ; M e a s u r e s \ C a r � c t e r   i n n o v a d o r & g t ; 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 C a r � c t e r   i n n o v a d o r & g t ; - & l t ; M e a s u r e s \ C a r � c t e r   i n n o v a d o r & g t ; \ C O L U M N 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 C a r � c t e r   i n n o v a d o r & g t ; - & l t ; M e a s u r e s \ C a r � c t e r   i n n o v a d o r & g t ; \ M E A S U R E 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 C o n t r i b u c i � n   a   o b j e t i v o s   d e   e s t r a t e g i a & g t ; - & l t ; M e a s u r e s \ C o n t r i b u c i � n   a   o b j e t i v o s   d e   e s t r a t e g i a & g t ; 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 C o n t r i b u c i � n   a   o b j e t i v o s   d e   e s t r a t e g i a & g t ; - & l t ; M e a s u r e s \ C o n t r i b u c i � n   a   o b j e t i v o s   d e   e s t r a t e g i a & g t ; \ C O L U M N 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 C o n t r i b u c i � n   a   o b j e t i v o s   d e   e s t r a t e g i a & g t ; - & l t ; M e a s u r e s \ C o n t r i b u c i � n   a   o b j e t i v o s   d e   e s t r a t e g i a & g t ; \ M E A S U R E 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 A p r o v e c h a m i e n t o   d e   l o s   f a c t o r e s   p r o d u c t i v o s & g t ; - & l t ; M e a s u r e s \ A p r o v e c h a m i e n t o   d e   l o s   f a c t o r e s   p r o d u c t i v o s & g t ; 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 A p r o v e c h a m i e n t o   d e   l o s   f a c t o r e s   p r o d u c t i v o s & g t ; - & l t ; M e a s u r e s \ A p r o v e c h a m i e n t o   d e   l o s   f a c t o r e s   p r o d u c t i v o s & g t ; \ C O L U M N 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 A p r o v e c h a m i e n t o   d e   l o s   f a c t o r e s   p r o d u c t i v o s & g t ; - & l t ; M e a s u r e s \ A p r o v e c h a m i e n t o   d e   l o s   f a c t o r e s   p r o d u c t i v o s & g t ; \ M E A S U R E 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 P � r f i l   d e l   s o l i c i t a n t e & g t ; - & l t ; M e a s u r e s \ P � r f i l   d e l   s o l i c i t a n t e & g t ; 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 P � r f i l   d e l   s o l i c i t a n t e & g t ; - & l t ; M e a s u r e s \ P � r f i l   d e l   s o l i c i t a n t e & g t ; \ C O L U M N 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 P � r f i l   d e l   s o l i c i t a n t e & g t ; - & l t ; M e a s u r e s \ P � r f i l   d e l   s o l i c i t a n t e & g t ; \ M E A S U R E 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 C o n t r i b u c i � n   a l   d e s a r r o l l o   s o s t e n i b l e & g t ; - & l t ; M e a s u r e s \ C o n t r i b u c i � n   a l   d e s a r r o l l o   s o s t e n i b l e & g t ; 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 C o n t r i b u c i � n   a l   d e s a r r o l l o   s o s t e n i b l e & g t ; - & l t ; M e a s u r e s \ C o n t r i b u c i � n   a l   d e s a r r o l l o   s o s t e n i b l e & g t ; \ C O L U M N 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 C o n t r i b u c i � n   a l   d e s a r r o l l o   s o s t e n i b l e & g t ; - & l t ; M e a s u r e s \ C o n t r i b u c i � n   a l   d e s a r r o l l o   s o s t e n i b l e & g t ; \ M E A S U R E 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 C o n t r i b u c i � p n   a   l a   i g u a l d a d   d e   g � n e r o   y   o p o r t u n i d a d e s & g t ; - & l t ; M e a s u r e s \ C o n t r i b u c i � p n   a   l a   i g u a l d a d   d e   g � n e r o   y   o p o r t u n i d a d e s & g t ; 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 C o n t r i b u c i � p n   a   l a   i g u a l d a d   d e   g � n e r o   y   o p o r t u n i d a d e s & g t ; - & l t ; M e a s u r e s \ C o n t r i b u c i � p n   a   l a   i g u a l d a d   d e   g � n e r o   y   o p o r t u n i d a d e s & g t ; \ C O L U M N 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 C o n t r i b u c i � p n   a   l a   i g u a l d a d   d e   g � n e r o   y   o p o r t u n i d a d e s & g t ; - & l t ; M e a s u r e s \ C o n t r i b u c i � p n   a   l a   i g u a l d a d   d e   g � n e r o   y   o p o r t u n i d a d e s & g t ; \ M E A S U R E 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 U b i c a c i � n   d e l   p r o y e c t o & g t ; - & l t ; M e a s u r e s \ U b i c a c i � n   d e l   p r o y e c t o & g t ; 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 U b i c a c i � n   d e l   p r o y e c t o & g t ; - & l t ; M e a s u r e s \ U b i c a c i � n   d e l   p r o y e c t o & g t ; \ C O L U M N 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 U b i c a c i � n   d e l   p r o y e c t o & g t ; - & l t ; M e a s u r e s \ U b i c a c i � n   d e l   p r o y e c t o & g t ; \ M E A S U R E 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 I n v e r s i � n   d e l   p r o y e c t o & g t ; - & l t ; M e a s u r e s \ I n v e r s i � n   d e l   p r o y e c t o & g t ; 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 I n v e r s i � n   d e l   p r o y e c t o & g t ; - & l t ; M e a s u r e s \ I n v e r s i � n   d e l   p r o y e c t o & g t ; \ C O L U M N 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 I n v e r s i � n   d e l   p r o y e c t o & g t ; - & l t ; M e a s u r e s \ I n v e r s i � n   d e l   p r o y e c t o & g t ; \ M E A S U R E 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 P r o p i e t a r i o s   d e   b u q u e s   y   a r m a d o r e s & g t ; - & l t ; M e a s u r e s \ P r o p i e t a r i o s   d e   b u q u e s   y   a r m a d o r e s & g t ; 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 P r o p i e t a r i o s   d e   b u q u e s   y   a r m a d o r e s & g t ; - & l t ; M e a s u r e s \ P r o p i e t a r i o s   d e   b u q u e s   y   a r m a d o r e s & g t ; \ C O L U M N 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 P r o p i e t a r i o s   d e   b u q u e s   y   a r m a d o r e s & g t ; - & l t ; M e a s u r e s \ P r o p i e t a r i o s   d e   b u q u e s   y   a r m a d o r e s & g t ; \ M E A S U R E 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 T r a b a j a d o r e s   a s a l a r i a d o s   d e l   s e c t o r   p e s q u e r o & g t ; - & l t ; M e a s u r e s \ T r a b a j a d o r e s   a s a l a r i a d o s   d e l   s e c t o r   p e s q u e r o & g t ; 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 T r a b a j a d o r e s   a s a l a r i a d o s   d e l   s e c t o r   p e s q u e r o & g t ; - & l t ; M e a s u r e s \ T r a b a j a d o r e s   a s a l a r i a d o s   d e l   s e c t o r   p e s q u e r o & g t ; \ C O L U M N 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 T r a b a j a d o r e s   a s a l a r i a d o s   d e l   s e c t o r   p e s q u e r o & g t ; - & l t ; M e a s u r e s \ T r a b a j a d o r e s   a s a l a r i a d o s   d e l   s e c t o r   p e s q u e r o & g t ; \ M E A S U R E 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 F a m i l i a r e s   d e   t r a b a j a d o r e s   a u t � n o m o s   y   a s a l a r i a d o s   d e l   s e c t o r   p e s q u e r o & g t ; - & l t ; M e a s u r e s \ F a m i l i a r e s   d e   t r a b a j a d o r e s   a u t � n o m o s   y   a s a l a r i a d o s   d e l   s e c t o r   p e s q u e r o & g t ; 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 F a m i l i a r e s   d e   t r a b a j a d o r e s   a u t � n o m o s   y   a s a l a r i a d o s   d e l   s e c t o r   p e s q u e r o & g t ; - & l t ; M e a s u r e s \ F a m i l i a r e s   d e   t r a b a j a d o r e s   a u t � n o m o s   y   a s a l a r i a d o s   d e l   s e c t o r   p e s q u e r o & g t ; \ C O L U M N 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 F a m i l i a r e s   d e   t r a b a j a d o r e s   a u t � n o m o s   y   a s a l a r i a d o s   d e l   s e c t o r   p e s q u e r o & g t ; - & l t ; M e a s u r e s \ F a m i l i a r e s   d e   t r a b a j a d o r e s   a u t � n o m o s   y   a s a l a r i a d o s   d e l   s e c t o r   p e s q u e r o & g t ; \ M E A S U R E 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 E m p r e s a s   d e   t r a n s f o r m a c i � n   y / o   c o m e r c i a l i z a c i � n   d e   p r o d u c t o s   d e   l a   p e s c a & g t ; - & l t ; M e a s u r e s \ E m p r e s a s   d e   t r a n s f o r m a c i � n   y / o   c o m e r c i a l i z a c i � n   d e   p r o d u c t o s   d e   l a   p e s c a & g t ; 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 E m p r e s a s   d e   t r a n s f o r m a c i � n   y / o   c o m e r c i a l i z a c i � n   d e   p r o d u c t o s   d e   l a   p e s c a & g t ; - & l t ; M e a s u r e s \ E m p r e s a s   d e   t r a n s f o r m a c i � n   y / o   c o m e r c i a l i z a c i � n   d e   p r o d u c t o s   d e   l a   p e s c a & g t ; \ C O L U M N 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 E m p r e s a s   d e   t r a n s f o r m a c i � n   y / o   c o m e r c i a l i z a c i � n   d e   p r o d u c t o s   d e   l a   p e s c a & g t ; - & l t ; M e a s u r e s \ E m p r e s a s   d e   t r a n s f o r m a c i � n   y / o   c o m e r c i a l i z a c i � n   d e   p r o d u c t o s   d e   l a   p e s c a & g t ; \ M E A S U R E 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 C o f r a d � a s   d e   P e s c a d o r e s & g t ; - & l t ; M e a s u r e s \ C o f r a d � a s   d e   P e s c a d o r e s & g t ; 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 C o f r a d � a s   d e   P e s c a d o r e s & g t ; - & l t ; M e a s u r e s \ C o f r a d � a s   d e   P e s c a d o r e s & g t ; \ C O L U M N 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 C o f r a d � a s   d e   P e s c a d o r e s & g t ; - & l t ; M e a s u r e s \ C o f r a d � a s   d e   P e s c a d o r e s & g t ; \ M E A S U R E 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 O t r a s   o r g a n i z a c i o n e s   d e   a r m a d o r e s   y / o   p e s c a d o r e s & g t ; - & l t ; M e a s u r e s \ O t r a s   o r g a n i z a c i o n e s   d e   a r m a d o r e s   y / o   p e s c a d o r e s & g t ; 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 O t r a s   o r g a n i z a c i o n e s   d e   a r m a d o r e s   y / o   p e s c a d o r e s & g t ; - & l t ; M e a s u r e s \ O t r a s   o r g a n i z a c i o n e s   d e   a r m a d o r e s   y / o   p e s c a d o r e s & g t ; \ C O L U M N 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 O t r a s   o r g a n i z a c i o n e s   d e   a r m a d o r e s   y / o   p e s c a d o r e s & g t ; - & l t ; M e a s u r e s \ O t r a s   o r g a n i z a c i o n e s   d e   a r m a d o r e s   y / o   p e s c a d o r e s & g t ; \ M E A S U R E 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 O r g a n i z a c i o n e s   y   a s o c i a c i o n e s   d e   t r a n s f o r m a d o r e s   y / o   c o m e r c i a l i z a d o r e s & g t ; - & l t ; M e a s u r e s \ O r g a n i z a c i o n e s   y   a s o c i a c i o n e s   d e   t r a n s f o r m a d o r e s   y / o   c o m e r c i a l i z a d o r e s & g t ; 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 O r g a n i z a c i o n e s   y   a s o c i a c i o n e s   d e   t r a n s f o r m a d o r e s   y / o   c o m e r c i a l i z a d o r e s & g t ; - & l t ; M e a s u r e s \ O r g a n i z a c i o n e s   y   a s o c i a c i o n e s   d e   t r a n s f o r m a d o r e s   y / o   c o m e r c i a l i z a d o r e s & g t ; \ C O L U M N 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 O r g a n i z a c i o n e s   y   a s o c i a c i o n e s   d e   t r a n s f o r m a d o r e s   y / o   c o m e r c i a l i z a d o r e s & g t ; - & l t ; M e a s u r e s \ O r g a n i z a c i o n e s   y   a s o c i a c i o n e s   d e   t r a n s f o r m a d o r e s   y / o   c o m e r c i a l i z a d o r e s & g t ; \ M E A S U R E 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 O t r a s   a s o c i a c i o n e s & g t ; - & l t ; M e a s u r e s \ O t r a s   a s o c i a c i o n e s & g t ; 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 O t r a s   a s o c i a c i o n e s & g t ; - & l t ; M e a s u r e s \ O t r a s   a s o c i a c i o n e s & g t ; \ C O L U M N 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 O t r a s   a s o c i a c i o n e s & g t ; - & l t ; M e a s u r e s \ O t r a s   a s o c i a c i o n e s & g t ; \ M E A S U R E 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 E n t i d a d e s   L o c a l e s & g t ; - & l t ; M e a s u r e s \ E n t i d a d e s   L o c a l e s & g t ; 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 E n t i d a d e s   L o c a l e s & g t ; - & l t ; M e a s u r e s \ E n t i d a d e s   L o c a l e s & g t ; \ C O L U M N 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 E n t i d a d e s   L o c a l e s & g t ; - & l t ; M e a s u r e s \ E n t i d a d e s   L o c a l e s & g t ; \ M E A S U R E 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 C o l a b o r a c i � n   e n   l a   g e s t i � n   y   l a   i n v e s t i g a c i � n & g t ; - & l t ; M e a s u r e s \ C o l a b o r a c i � n   e n   l a   g e s t i � n   y   l a   i n v e s t i g a c i � n & g t ; 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 C o l a b o r a c i � n   e n   l a   g e s t i � n   y   l a   i n v e s t i g a c i � n & g t ; - & l t ; M e a s u r e s \ C o l a b o r a c i � n   e n   l a   g e s t i � n   y   l a   i n v e s t i g a c i � n & g t ; \ C O L U M N 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 C o l a b o r a c i � n   e n   l a   g e s t i � n   y   l a   i n v e s t i g a c i � n & g t ; - & l t ; M e a s u r e s \ C o l a b o r a c i � n   e n   l a   g e s t i � n   y   l a   i n v e s t i g a c i � n & g t ; \ M E A S U R E 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 G e s t i � n   d e   o r g a n i z a c i o n e s   p r o f e s i o n a l e s & g t ; - & l t ; M e a s u r e s \ G e s t i � n   d e   o r g a n i z a c i o n e s   p r o f e s i o n a l e s & g t ; 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 G e s t i � n   d e   o r g a n i z a c i o n e s   p r o f e s i o n a l e s & g t ; - & l t ; M e a s u r e s \ G e s t i � n   d e   o r g a n i z a c i o n e s   p r o f e s i o n a l e s & g t ; \ C O L U M N 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 G e s t i � n   d e   o r g a n i z a c i o n e s   p r o f e s i o n a l e s & g t ; - & l t ; M e a s u r e s \ G e s t i � n   d e   o r g a n i z a c i o n e s   p r o f e s i o n a l e s & g t ; \ M E A S U R E 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 C o n d i c i o n e s   d e   t r a b a j o   y   s e g u r i d a d   l a b o r a l & g t ; - & l t ; M e a s u r e s \ C o n d i c i o n e s   d e   t r a b a j o   y   s e g u r i d a d   l a b o r a l & g t ; 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 C o n d i c i o n e s   d e   t r a b a j o   y   s e g u r i d a d   l a b o r a l & g t ; - & l t ; M e a s u r e s \ C o n d i c i o n e s   d e   t r a b a j o   y   s e g u r i d a d   l a b o r a l & g t ; \ C O L U M N 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 C o n d i c i o n e s   d e   t r a b a j o   y   s e g u r i d a d   l a b o r a l & g t ; - & l t ; M e a s u r e s \ C o n d i c i o n e s   d e   t r a b a j o   y   s e g u r i d a d   l a b o r a l & g t ; \ M E A S U R E 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 R e l e v o   g e n e r a c i o n a l & g t ; - & l t ; M e a s u r e s \ R e l e v o   g e n e r a c i o n a l & g t ; 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 R e l e v o   g e n e r a c i o n a l & g t ; - & l t ; M e a s u r e s \ R e l e v o   g e n e r a c i o n a l & g t ; \ C O L U M N 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 R e l e v o   g e n e r a c i o n a l & g t ; - & l t ; M e a s u r e s \ R e l e v o   g e n e r a c i o n a l & g t ; \ M E A S U R E 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 U s o   d e   n u e v a s   t e c n o l o g � a s   e n   l a   g e s t i � n & g t ; - & l t ; M e a s u r e s \ U s o   d e   n u e v a s   t e c n o l o g � a s   e n   l a   g e s t i � n & g t ; 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 U s o   d e   n u e v a s   t e c n o l o g � a s   e n   l a   g e s t i � n & g t ; - & l t ; M e a s u r e s \ U s o   d e   n u e v a s   t e c n o l o g � a s   e n   l a   g e s t i � n & g t ; \ C O L U M N 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 U s o   d e   n u e v a s   t e c n o l o g � a s   e n   l a   g e s t i � n & g t ; - & l t ; M e a s u r e s \ U s o   d e   n u e v a s   t e c n o l o g � a s   e n   l a   g e s t i � n & g t ; \ M E A S U R E 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 E f i c i e n c i a   e n e r g � t i c a & g t ; - & l t ; M e a s u r e s \ E f i c i e n c i a   e n e r g � t i c a & g t ; 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 E f i c i e n c i a   e n e r g � t i c a & g t ; - & l t ; M e a s u r e s \ E f i c i e n c i a   e n e r g � t i c a & g t ; \ C O L U M N 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 E f i c i e n c i a   e n e r g � t i c a & g t ; - & l t ; M e a s u r e s \ E f i c i e n c i a   e n e r g � t i c a & g t ; \ M E A S U R E 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 D i g i t a l i z a c i � n   d e l   s e c t o r & g t ; - & l t ; M e a s u r e s \ D i g i t a l i z a c i � n   d e l   s e c t o r & g t ; 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 D i g i t a l i z a c i � n   d e l   s e c t o r & g t ; - & l t ; M e a s u r e s \ D i g i t a l i z a c i � n   d e l   s e c t o r & g t ; \ C O L U M N 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 D i g i t a l i z a c i � n   d e l   s e c t o r & g t ; - & l t ; M e a s u r e s \ D i g i t a l i z a c i � n   d e l   s e c t o r & g t ; \ M E A S U R E 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 T u r i s m o   m a r i n e r o   y   p e s c a - t u r i s m o & g t ; - & l t ; M e a s u r e s \ T u r i s m o   m a r i n e r o   y   p e s c a - t u r i s m o & g t ; 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 T u r i s m o   m a r i n e r o   y   p e s c a - t u r i s m o & g t ; - & l t ; M e a s u r e s \ T u r i s m o   m a r i n e r o   y   p e s c a - t u r i s m o & g t ; \ C O L U M N 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 T u r i s m o   m a r i n e r o   y   p e s c a - t u r i s m o & g t ; - & l t ; M e a s u r e s \ T u r i s m o   m a r i n e r o   y   p e s c a - t u r i s m o & g t ; \ M E A S U R E 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 C e r t i f i c a c i o n e s   y   m a r c a s   d e   c a l i d a d & g t ; - & l t ; M e a s u r e s \ C e r t i f i c a c i o n e s   y   m a r c a s   d e   c a l i d a d & g t ; 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 C e r t i f i c a c i o n e s   y   m a r c a s   d e   c a l i d a d & g t ; - & l t ; M e a s u r e s \ C e r t i f i c a c i o n e s   y   m a r c a s   d e   c a l i d a d & g t ; \ C O L U M N 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 C e r t i f i c a c i o n e s   y   m a r c a s   d e   c a l i d a d & g t ; - & l t ; M e a s u r e s \ C e r t i f i c a c i o n e s   y   m a r c a s   d e   c a l i d a d & g t ; \ M E A S U R E 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 D e s a r r o l l o   d e   l a   a c u i c u l t u r a & g t ; - & l t ; M e a s u r e s \ D e s a r r o l l o   d e   l a   a c u i c u l t u r a & g t ; 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 D e s a r r o l l o   d e   l a   a c u i c u l t u r a & g t ; - & l t ; M e a s u r e s \ D e s a r r o l l o   d e   l a   a c u i c u l t u r a & g t ; \ C O L U M N 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 D e s a r r o l l o   d e   l a   a c u i c u l t u r a & g t ; - & l t ; M e a s u r e s \ D e s a r r o l l o   d e   l a   a c u i c u l t u r a & g t ; \ M E A S U R E 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 N u e v o s   p r o d u c t o s   d e   l a   p e s c a & g t ; - & l t ; M e a s u r e s \ N u e v o s   p r o d u c t o s   d e   l a   p e s c a & g t ; 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 N u e v o s   p r o d u c t o s   d e   l a   p e s c a & g t ; - & l t ; M e a s u r e s \ N u e v o s   p r o d u c t o s   d e   l a   p e s c a & g t ; \ C O L U M N 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 N u e v o s   p r o d u c t o s   d e   l a   p e s c a & g t ; - & l t ; M e a s u r e s \ N u e v o s   p r o d u c t o s   d e   l a   p e s c a & g t ; \ M E A S U R E 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 N u e v o s   c a n a l e s   d e   c o m e r c i a l i z a c i � n & g t ; - & l t ; M e a s u r e s \ N u e v o s   c a n a l e s   d e   c o m e r c i a l i z a c i � n & g t ; 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 N u e v o s   c a n a l e s   d e   c o m e r c i a l i z a c i � n & g t ; - & l t ; M e a s u r e s \ N u e v o s   c a n a l e s   d e   c o m e r c i a l i z a c i � n & g t ; \ C O L U M N 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 N u e v o s   c a n a l e s   d e   c o m e r c i a l i z a c i � n & g t ; - & l t ; M e a s u r e s \ N u e v o s   c a n a l e s   d e   c o m e r c i a l i z a c i � n & g t ; \ M E A S U R E 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 P r o m o c i � n   d e   l o s   p r o d u c t o s   p e s q u e r o s & g t ; - & l t ; M e a s u r e s \ P r o m o c i � n   d e   l o s   p r o d u c t o s   p e s q u e r o s & g t ; 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 P r o m o c i � n   d e   l o s   p r o d u c t o s   p e s q u e r o s & g t ; - & l t ; M e a s u r e s \ P r o m o c i � n   d e   l o s   p r o d u c t o s   p e s q u e r o s & g t ; \ C O L U M N 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 P r o m o c i � n   d e   l o s   p r o d u c t o s   p e s q u e r o s & g t ; - & l t ; M e a s u r e s \ P r o m o c i � n   d e   l o s   p r o d u c t o s   p e s q u e r o s & g t ; \ M E A S U R E 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 G e s t i � n   d e   d e s c a r t e s & g t ; - & l t ; M e a s u r e s \ G e s t i � n   d e   d e s c a r t e s & g t ; 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 G e s t i � n   d e   d e s c a r t e s & g t ; - & l t ; M e a s u r e s \ G e s t i � n   d e   d e s c a r t e s & g t ; \ C O L U M N 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 G e s t i � n   d e   d e s c a r t e s & g t ; - & l t ; M e a s u r e s \ G e s t i � n   d e   d e s c a r t e s & g t ; \ M E A S U R E 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 P l a n e s   d e   e x p l o t a c i � n & g t ; - & l t ; M e a s u r e s \ P l a n e s   d e   e x p l o t a c i � n & g t ; 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 P l a n e s   d e   e x p l o t a c i � n & g t ; - & l t ; M e a s u r e s \ P l a n e s   d e   e x p l o t a c i � n & g t ; \ C O L U M N 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 P l a n e s   d e   e x p l o t a c i � n & g t ; - & l t ; M e a s u r e s \ P l a n e s   d e   e x p l o t a c i � n & g t ; \ M E A S U R E 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 F o r m a c i � n & g t ; - & l t ; M e a s u r e s \ F o r m a c i � n & g t ; 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 F o r m a c i � n & g t ; - & l t ; M e a s u r e s \ F o r m a c i � n & g t ; \ C O L U M N 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 F o r m a c i � n & g t ; - & l t ; M e a s u r e s \ F o r m a c i � n & g t ; \ M E A S U R E 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 I g u a l d a d   d e   g � n e r o   y   o p o r t u n i d a d e s & g t ; - & l t ; M e a s u r e s \ I g u a l d a d   d e   g � n e r o   y   o p o r t u n i d a d e s & g t ; 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 I g u a l d a d   d e   g � n e r o   y   o p o r t u n i d a d e s & g t ; - & l t ; M e a s u r e s \ I g u a l d a d   d e   g � n e r o   y   o p o r t u n i d a d e s & g t ; \ C O L U M N 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 I g u a l d a d   d e   g � n e r o   y   o p o r t u n i d a d e s & g t ; - & l t ; M e a s u r e s \ I g u a l d a d   d e   g � n e r o   y   o p o r t u n i d a d e s & g t ; \ M E A S U R E 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7 7 b 2 c a 8 6 - e f b 7 - 4 5 0 f - 8 1 1 a - 4 0 1 3 0 2 4 8 7 2 9 1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a 0 6 8 c 6 d 6 - 2 d 6 f - 4 c c 3 - a d 7 9 - 1 6 0 7 4 c 2 1 6 9 0 6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T a b l a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6 7 a 9 1 9 9 4 - 7 5 6 6 - 4 f 9 e - 8 8 5 b - 2 f a 4 8 f 3 a 2 9 2 a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0 1 f b e 7 3 b - a e 5 f - 4 1 f b - 9 d a d - f f 1 9 0 a b 5 a e a b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9.xml>��< ? x m l   v e r s i o n = " 1 . 0 "   e n c o d i n g = " U T F - 1 6 " ? > < G e m i n i   x m l n s = " h t t p : / / g e m i n i / p i v o t c u s t o m i z a t i o n / 3 4 a 2 6 d c 2 - 0 0 5 9 - 4 0 7 6 - b 4 e 9 - 0 3 5 0 c 0 8 4 e c 9 9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 T a b l a 1 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 C o l u m n s \ C O M A R C A 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 C o l u m n s \ D E B I L I D A D 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 C o l u m n s \ A M E N A Z A 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 C o l u m n s \ F O R T A L E Z A 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 C o l u m n s \ O P O R T U N I D A D 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 C o l u m n s \ M E D I D A 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 C o l u m n s \ M E D I D A 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 C o l u m n s \ M E D I D A 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 C o l u m n s \ M E D I D A 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 C o l u m n s \ M E D I D A  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 C o l u m n s \ C o n t r i b u c i � n   a   o b j e t i v o s   d e   e s t r a t e g i a 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 C o l u m n s \ C o n t r i b u c i � n   a l   e m p l e o 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 C o l u m n s \ C a r � c t e r   i n n o v a d o r 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 C o l u m n s \ A p r o v e c h a m i e n t o   d e   l o s   f a c t o r e s   p r o d u c t i v o s 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 C o l u m n s \ P � r f i l   d e l   s o l i c i t a n t e 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 C o l u m n s \ C o n t r i b u c i � n   a l   d e s a r r o l l o   s o s t e n i b l e 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 C o l u m n s \ C o n t r i b u c i � p n   a   l a   i g u a l d a d   d e   g � n e r o   y   o p o r t u n i d a d e s 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 C o l u m n s \ U b i c a c i � n   d e l  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 C o l u m n s \ I n v e r s i � n   d e l  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 C o l u m n s \ P r o p i e t a r i o s   d e   b u q u e s   y   a r m a d o r e s 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 C o l u m n s \ T r a b a j a d o r e s   a s a l a r i a d o s   d e l   s e c t o r   p e s q u e r o 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 C o l u m n s \ F a m i l i a r e s   d e   t r a b a j a d o r e s   a u t � n o m o s   y   a s a l a r i a d o s   d e l   s e c t o r   p e s q u e r o 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 C o l u m n s \ E m p r e s a s   d e   t r a n s f o r m a c i � n   y / o   c o m e r c i a l i z a c i � n   d e   p r o d u c t o s   d e   l a   p e s c a 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 C o l u m n s \ C o f r a d � a s   d e   P e s c a d o r e s 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 C o l u m n s \ O t r a s   o r g a n i z a c i o n e s   d e   a r m a d o r e s   y / o   p e s c a d o r e s 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 C o l u m n s \ O r g a n i z a c i o n e s   y   a s o c i a c i o n e s   d e   t r a n s f o r m a d o r e s   y / o   c o m e r c i a l i z a d o r e s 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 C o l u m n s \ O t r a s   a s o c i a c i o n e s 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 C o l u m n s \ E n t i d a d e s   L o c a l e s 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 C o l u m n s \ R e l e v o   g e n e r a c i o n a l 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 C o l u m n s \ U s o   d e   n u e v a s   t e c n o l o g � a s   e n   l a   g e s t i � n 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 C o l u m n s \ E f i c i e n c i a   e n e r g � t i c a 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 C o l u m n s \ D i g i t a l i z a c i � n   d e l  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 C o l u m n s \ T u r i s m o   m a r i n e r o   y   p e s c a - t u r i s m o 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 C o l u m n s \ C e r t i f i c a c i o n e s   y   m a r c a s   d e   c a l i d a d 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 C o l u m n s \ D e s a r r o l l o   d e   l a   a c u i c u l t u r a 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 C o l u m n s \ N u e v o s   p r o d u c t o s   d e   l a   p e s c a 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 C o l u m n s \ N u e v o s   c a n a l e s   d e   c o m e r c i a l i z a c i � n 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 C o l u m n s \ P r o m o c i � n   d e   l o s   p r o d u c t o s   p e s q u e r o s 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 C o l u m n s \ G e s t i � n   d e   d e s c a r t e s 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 C o l u m n s \ P l a n e s   d e   e x p l o t a c i � n 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 C o l u m n s \ I g u a l d a d   d e   g � n e r o   y   o p o r t u n i d a d e s 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 C o l u m n s \ C o n d i c i o n e s   d e   t r a b a j o   y   s e g u r i d a d   l a b o r a l 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 C o l u m n s \ G e s t i � n   d e   o r g a n i z a c i o n e s   p r o f e s i o n a l e s 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 C o l u m n s \ C o l a b o r a c i � n   e n   l a   g e s t i � n   y   l a   i n v e s t i g a c i � n 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  t r a b a j a d o r 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 C o l u m n s \ C o l u m n a 4 9 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6 f 9 c 5 5 b 5 - 9 6 7 c - 4 4 d 1 - 8 4 0 9 - d 2 4 a 5 9 f c 6 2 a 2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9 c 0 9 7 2 8 5 - d 1 4 8 - 4 9 7 f - a c f e - 0 4 e f b 4 f 6 6 3 7 9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0 0 f f d 6 1 e - e 8 2 d - 4 c 6 e - 8 a 3 3 - 4 8 a 6 5 d 0 b 4 6 2 d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5.xml>��< ? x m l   v e r s i o n = " 1 . 0 "   e n c o d i n g = " U T F - 1 6 " ? > < G e m i n i   x m l n s = " h t t p : / / g e m i n i / p i v o t c u s t o m i z a t i o n / a 4 f 1 c d e 7 - 0 e 9 c - 4 5 d 6 - 9 f 7 0 - 1 c 6 d 2 e 2 d 7 b 6 c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6 5 2 3 c d 1 d - 1 8 a 4 - 4 8 3 2 - b 1 d e - 3 1 8 a 4 c 4 c 2 3 9 3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8.xml>��< ? x m l   v e r s i o n = " 1 . 0 "   e n c o d i n g = " U T F - 1 6 " ? > < G e m i n i   x m l n s = " h t t p : / / g e m i n i / p i v o t c u s t o m i z a t i o n / 4 4 f f 7 a 1 6 - d c 3 c - 4 3 c 1 - 9 6 1 5 - 8 4 6 6 e 3 9 9 0 1 f 4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 T a b l a 1 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5 0 4 7 1 9 d e - f 0 6 4 - 4 c d 6 - b 3 6 5 - b 4 2 f d e b 6 7 c 5 2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1.xml>��< ? x m l   v e r s i o n = " 1 . 0 "   e n c o d i n g = " U T F - 1 6 " ? > < G e m i n i   x m l n s = " h t t p : / / g e m i n i / p i v o t c u s t o m i z a t i o n / 3 d a 2 c 6 d 4 - 3 7 0 5 - 4 6 1 2 - b b b 9 - c 8 c 2 2 5 8 d 4 b 7 a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c d 3 c c e 9 5 - 9 b 2 6 - 4 c 8 8 - b 4 b 9 - 6 d 7 1 8 a b e 9 b e a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d c 3 4 4 9 7 c - e 6 9 4 - 4 7 a 3 - b c 8 1 - d e b 2 3 9 8 b a f 1 5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d 4 d 8 e e f 9 - e a 0 1 - 4 d 2 6 - 9 3 5 a - 8 3 1 2 a 7 1 f a f 3 f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1 b c 5 2 5 4 e - 5 c 9 f - 4 c a 3 - 9 6 8 f - 3 8 8 a 7 f 4 c e b 3 6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7.xml>��< ? x m l   v e r s i o n = " 1 . 0 "   e n c o d i n g = " U T F - 1 6 " ? > < G e m i n i   x m l n s = " h t t p : / / g e m i n i / p i v o t c u s t o m i z a t i o n / 8 8 1 2 9 f d f - d 3 3 0 - 4 3 9 5 - 8 4 f 1 - e 9 5 2 0 1 a 0 b a 3 1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a 2 9 0 0 5 6 0 - f 3 8 2 - 4 d 7 4 - a a a 1 - 6 c 5 8 3 d 4 f 9 a d 8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4 1 e 5 a e 4 3 - 8 2 a c - 4 b 6 0 - a 5 4 c - 5 a c 5 6 8 d 4 b 6 1 4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1 8 7 3 4 d 1 a - b c 2 c - 4 5 1 6 - 9 a f 7 - 0 9 a 8 e 0 1 d 5 d c e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T a b l e X M L _ T a b l a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 D E B I L I D A D < / s t r i n g > < / k e y > < v a l u e > < i n t > 9 8 < / i n t > < / v a l u e > < / i t e m > < i t e m > < k e y > < s t r i n g > A M E N A Z A < / s t r i n g > < / k e y > < v a l u e > < i n t > 9 8 < / i n t > < / v a l u e > < / i t e m > < i t e m > < k e y > < s t r i n g > F O R T A L E Z A < / s t r i n g > < / k e y > < v a l u e > < i n t > 9 8 < / i n t > < / v a l u e > < / i t e m > < i t e m > < k e y > < s t r i n g > O P O R T U N I D A D < / s t r i n g > < / k e y > < v a l u e > < i n t > 9 8 < / i n t > < / v a l u e > < / i t e m > < i t e m > < k e y > < s t r i n g > C O M A R C A < / s t r i n g > < / k e y > < v a l u e > < i n t > 9 8 < / i n t > < / v a l u e > < / i t e m > < i t e m > < k e y > < s t r i n g > M E D I D A   2 < / s t r i n g > < / k e y > < v a l u e > < i n t > 9 6 < / i n t > < / v a l u e > < / i t e m > < i t e m > < k e y > < s t r i n g > M E D I D A   3 < / s t r i n g > < / k e y > < v a l u e > < i n t > 9 6 < / i n t > < / v a l u e > < / i t e m > < i t e m > < k e y > < s t r i n g > M E D I D A   4 < / s t r i n g > < / k e y > < v a l u e > < i n t > 9 6 < / i n t > < / v a l u e > < / i t e m > < i t e m > < k e y > < s t r i n g > M E D I D A   5 < / s t r i n g > < / k e y > < v a l u e > < i n t > 9 6 < / i n t > < / v a l u e > < / i t e m > < i t e m > < k e y > < s t r i n g > C o n t r i b u c i � n   a l   e m p l e o < / s t r i n g > < / k e y > < v a l u e > < i n t > 1 0 5 < / i n t > < / v a l u e > < / i t e m > < i t e m > < k e y > < s t r i n g > C a r � c t e r   i n n o v a d o r < / s t r i n g > < / k e y > < v a l u e > < i n t > 1 0 5 < / i n t > < / v a l u e > < / i t e m > < i t e m > < k e y > < s t r i n g > A p r o v e c h a m i e n t o   d e   l o s   f a c t o r e s   p r o d u c t i v o s < / s t r i n g > < / k e y > < v a l u e > < i n t > 1 0 5 < / i n t > < / v a l u e > < / i t e m > < i t e m > < k e y > < s t r i n g > P � r f i l   d e l   s o l i c i t a n t e < / s t r i n g > < / k e y > < v a l u e > < i n t > 1 0 5 < / i n t > < / v a l u e > < / i t e m > < i t e m > < k e y > < s t r i n g > C o n t r i b u c i � n   a l   d e s a r r o l l o   s o s t e n i b l e < / s t r i n g > < / k e y > < v a l u e > < i n t > 1 0 5 < / i n t > < / v a l u e > < / i t e m > < i t e m > < k e y > < s t r i n g > C o n t r i b u c i � p n   a   l a   i g u a l d a d   d e   g � n e r o   y   o p o r t u n i d a d e s < / s t r i n g > < / k e y > < v a l u e > < i n t > 1 0 5 < / i n t > < / v a l u e > < / i t e m > < i t e m > < k e y > < s t r i n g > U b i c a c i � n   d e l   p r o y e c t o < / s t r i n g > < / k e y > < v a l u e > < i n t > 1 0 5 < / i n t > < / v a l u e > < / i t e m > < i t e m > < k e y > < s t r i n g > I n v e r s i � n   d e l   p r o y e c t o < / s t r i n g > < / k e y > < v a l u e > < i n t > 1 0 5 < / i n t > < / v a l u e > < / i t e m > < i t e m > < k e y > < s t r i n g > T r a b a j a d o r e s   a s a l a r i a d o s   d e l   s e c t o r   p e s q u e r o < / s t r i n g > < / k e y > < v a l u e > < i n t > 1 0 5 < / i n t > < / v a l u e > < / i t e m > < i t e m > < k e y > < s t r i n g > F a m i l i a r e s   d e   t r a b a j a d o r e s   a u t � n o m o s   y   a s a l a r i a d o s   d e l   s e c t o r   p e s q u e r o < / s t r i n g > < / k e y > < v a l u e > < i n t > 1 0 5 < / i n t > < / v a l u e > < / i t e m > < i t e m > < k e y > < s t r i n g > E m p r e s a s   d e   t r a n s f o r m a c i � n   y / o   c o m e r c i a l i z a c i � n   d e   p r o d u c t o s   d e   l a   p e s c a < / s t r i n g > < / k e y > < v a l u e > < i n t > 1 0 5 < / i n t > < / v a l u e > < / i t e m > < i t e m > < k e y > < s t r i n g > C o f r a d � a s   d e   P e s c a d o r e s < / s t r i n g > < / k e y > < v a l u e > < i n t > 1 0 5 < / i n t > < / v a l u e > < / i t e m > < i t e m > < k e y > < s t r i n g > O t r a s   o r g a n i z a c i o n e s   d e   a r m a d o r e s   y / o   p e s c a d o r e s < / s t r i n g > < / k e y > < v a l u e > < i n t > 1 0 5 < / i n t > < / v a l u e > < / i t e m > < i t e m > < k e y > < s t r i n g > O r g a n i z a c i o n e s   y   a s o c i a c i o n e s   d e   t r a n s f o r m a d o r e s   y / o   c o m e r c i a l i z a d o r e s < / s t r i n g > < / k e y > < v a l u e > < i n t > 1 0 5 < / i n t > < / v a l u e > < / i t e m > < i t e m > < k e y > < s t r i n g > O t r a s   a s o c i a c i o n e s < / s t r i n g > < / k e y > < v a l u e > < i n t > 1 0 5 < / i n t > < / v a l u e > < / i t e m > < i t e m > < k e y > < s t r i n g > E n t i d a d e s   L o c a l e s < / s t r i n g > < / k e y > < v a l u e > < i n t > 1 0 5 < / i n t > < / v a l u e > < / i t e m > < i t e m > < k e y > < s t r i n g > C o l a b o r a c i � n   e n   l a   g e s t i � n   y   l a   i n v e s t i g a c i � n < / s t r i n g > < / k e y > < v a l u e > < i n t > 3 0 6 < / i n t > < / v a l u e > < / i t e m > < i t e m > < k e y > < s t r i n g > G e s t i � n   d e   o r g a n i z a c i o n e s   p r o f e s i o n a l e s < / s t r i n g > < / k e y > < v a l u e > < i n t > 2 8 5 < / i n t > < / v a l u e > < / i t e m > < i t e m > < k e y > < s t r i n g > C o n d i c i o n e s   d e   t r a b a j o   y   s e g u r i d a d   l a b o r a l < / s t r i n g > < / k e y > < v a l u e > < i n t > 2 9 8 < / i n t > < / v a l u e > < / i t e m > < i t e m > < k e y > < s t r i n g > I g u a l d a d   d e   g � n e r o   y   o p o r t u n i d a d e s < / s t r i n g > < / k e y > < v a l u e > < i n t > 2 5 9 < / i n t > < / v a l u e > < / i t e m > < i t e m > < k e y > < s t r i n g > F o r m a c i � n < / s t r i n g > < / k e y > < v a l u e > < i n t > 1 0 1 < / i n t > < / v a l u e > < / i t e m > < i t e m > < k e y > < s t r i n g > P l a n e s   d e   e x p l o t a c i � n < / s t r i n g > < / k e y > < v a l u e > < i n t > 1 7 2 < / i n t > < / v a l u e > < / i t e m > < i t e m > < k e y > < s t r i n g > G e s t i � n   d e   d e s c a r t e s < / s t r i n g > < / k e y > < v a l u e > < i n t > 1 6 4 < / i n t > < / v a l u e > < / i t e m > < i t e m > < k e y > < s t r i n g > P r o m o c i � n   d e   l o s   p r o d u c t o s   p e s q u e r o s < / s t r i n g > < / k e y > < v a l u e > < i n t > 2 7 6 < / i n t > < / v a l u e > < / i t e m > < i t e m > < k e y > < s t r i n g > N u e v o s   c a n a l e s   d e   c o m e r c i a l i z a c i � n < / s t r i n g > < / k e y > < v a l u e > < i n t > 2 5 7 < / i n t > < / v a l u e > < / i t e m > < i t e m > < k e y > < s t r i n g > N u e v o s   p r o d u c t o s   d e   l a   p e s c a < / s t r i n g > < / k e y > < v a l u e > < i n t > 2 1 9 < / i n t > < / v a l u e > < / i t e m > < i t e m > < k e y > < s t r i n g > D e s a r r o l l o   d e   l a   a c u i c u l t u r a < / s t r i n g > < / k e y > < v a l u e > < i n t > 2 0 4 < / i n t > < / v a l u e > < / i t e m > < i t e m > < k e y > < s t r i n g > C e r t i f i c a c i o n e s   y   m a r c a s   d e   c a l i d a d < / s t r i n g > < / k e y > < v a l u e > < i n t > 2 4 8 < / i n t > < / v a l u e > < / i t e m > < i t e m > < k e y > < s t r i n g > T u r i s m o   m a r i n e r o   y   p e s c a - t u r i s m o < / s t r i n g > < / k e y > < v a l u e > < i n t > 2 4 6 < / i n t > < / v a l u e > < / i t e m > < i t e m > < k e y > < s t r i n g > D i g i t a l i z a c i � n   d e l   s e c t o r < / s t r i n g > < / k e y > < v a l u e > < i n t > 1 8 3 < / i n t > < / v a l u e > < / i t e m > < i t e m > < k e y > < s t r i n g > E f i c i e n c i a   e n e r g � t i c a < / s t r i n g > < / k e y > < v a l u e > < i n t > 1 6 2 < / i n t > < / v a l u e > < / i t e m > < i t e m > < k e y > < s t r i n g > U s o   d e   n u e v a s   t e c n o l o g � a s   e n   l a   g e s t i � n < / s t r i n g > < / k e y > < v a l u e > < i n t > 2 7 9 < / i n t > < / v a l u e > < / i t e m > < i t e m > < k e y > < s t r i n g > R e l e v o   g e n e r a c i o n a l < / s t r i n g > < / k e y > < v a l u e > < i n t > 1 6 2 < / i n t > < / v a l u e > < / i t e m > < i t e m > < k e y > < s t r i n g > T i p o   t r a b a j a d o r < / s t r i n g > < / k e y > < v a l u e > < i n t > 1 0 5 < / i n t > < / v a l u e > < / i t e m > < i t e m > < k e y > < s t r i n g > S e c t o r < / s t r i n g > < / k e y > < v a l u e > < i n t > 1 0 5 < / i n t > < / v a l u e > < / i t e m > < i t e m > < k e y > < s t r i n g > C o l u m n a 4 9 < / s t r i n g > < / k e y > < v a l u e > < i n t > 1 0 5 < / i n t > < / v a l u e > < / i t e m > < i t e m > < k e y > < s t r i n g > M E D I D A   1 < / s t r i n g > < / k e y > < v a l u e > < i n t > 9 6 < / i n t > < / v a l u e > < / i t e m > < i t e m > < k e y > < s t r i n g > C o n t r i b u c i � n   a   o b j e t i v o s   d e   e s t r a t e g i a < / s t r i n g > < / k e y > < v a l u e > < i n t > 1 0 5 < / i n t > < / v a l u e > < / i t e m > < i t e m > < k e y > < s t r i n g > P r o p i e t a r i o s   d e   b u q u e s   y   a r m a d o r e s < / s t r i n g > < / k e y > < v a l u e > < i n t > 1 0 5 < / i n t > < / v a l u e > < / i t e m > < i t e m > < k e y > < s t r i n g > E d a d < / s t r i n g > < / k e y > < v a l u e > < i n t > 1 0 5 < / i n t > < / v a l u e > < / i t e m > < / C o l u m n W i d t h s > < C o l u m n D i s p l a y I n d e x > < i t e m > < k e y > < s t r i n g > D E B I L I D A D < / s t r i n g > < / k e y > < v a l u e > < i n t > 1 < / i n t > < / v a l u e > < / i t e m > < i t e m > < k e y > < s t r i n g > A M E N A Z A < / s t r i n g > < / k e y > < v a l u e > < i n t > 2 < / i n t > < / v a l u e > < / i t e m > < i t e m > < k e y > < s t r i n g > F O R T A L E Z A < / s t r i n g > < / k e y > < v a l u e > < i n t > 3 < / i n t > < / v a l u e > < / i t e m > < i t e m > < k e y > < s t r i n g > O P O R T U N I D A D < / s t r i n g > < / k e y > < v a l u e > < i n t > 4 < / i n t > < / v a l u e > < / i t e m > < i t e m > < k e y > < s t r i n g > C O M A R C A < / s t r i n g > < / k e y > < v a l u e > < i n t > 0 < / i n t > < / v a l u e > < / i t e m > < i t e m > < k e y > < s t r i n g > M E D I D A   2 < / s t r i n g > < / k e y > < v a l u e > < i n t > 5 < / i n t > < / v a l u e > < / i t e m > < i t e m > < k e y > < s t r i n g > M E D I D A   3 < / s t r i n g > < / k e y > < v a l u e > < i n t > 6 < / i n t > < / v a l u e > < / i t e m > < i t e m > < k e y > < s t r i n g > M E D I D A   4 < / s t r i n g > < / k e y > < v a l u e > < i n t > 7 < / i n t > < / v a l u e > < / i t e m > < i t e m > < k e y > < s t r i n g > M E D I D A   5 < / s t r i n g > < / k e y > < v a l u e > < i n t > 8 < / i n t > < / v a l u e > < / i t e m > < i t e m > < k e y > < s t r i n g > C o n t r i b u c i � n   a l   e m p l e o < / s t r i n g > < / k e y > < v a l u e > < i n t > 1 0 < / i n t > < / v a l u e > < / i t e m > < i t e m > < k e y > < s t r i n g > C a r � c t e r   i n n o v a d o r < / s t r i n g > < / k e y > < v a l u e > < i n t > 1 1 < / i n t > < / v a l u e > < / i t e m > < i t e m > < k e y > < s t r i n g > A p r o v e c h a m i e n t o   d e   l o s   f a c t o r e s   p r o d u c t i v o s < / s t r i n g > < / k e y > < v a l u e > < i n t > 1 2 < / i n t > < / v a l u e > < / i t e m > < i t e m > < k e y > < s t r i n g > P � r f i l   d e l   s o l i c i t a n t e < / s t r i n g > < / k e y > < v a l u e > < i n t > 1 3 < / i n t > < / v a l u e > < / i t e m > < i t e m > < k e y > < s t r i n g > C o n t r i b u c i � n   a l   d e s a r r o l l o   s o s t e n i b l e < / s t r i n g > < / k e y > < v a l u e > < i n t > 1 4 < / i n t > < / v a l u e > < / i t e m > < i t e m > < k e y > < s t r i n g > C o n t r i b u c i � p n   a   l a   i g u a l d a d   d e   g � n e r o   y   o p o r t u n i d a d e s < / s t r i n g > < / k e y > < v a l u e > < i n t > 1 5 < / i n t > < / v a l u e > < / i t e m > < i t e m > < k e y > < s t r i n g > U b i c a c i � n   d e l   p r o y e c t o < / s t r i n g > < / k e y > < v a l u e > < i n t > 1 6 < / i n t > < / v a l u e > < / i t e m > < i t e m > < k e y > < s t r i n g > I n v e r s i � n   d e l   p r o y e c t o < / s t r i n g > < / k e y > < v a l u e > < i n t > 1 7 < / i n t > < / v a l u e > < / i t e m > < i t e m > < k e y > < s t r i n g > T r a b a j a d o r e s   a s a l a r i a d o s   d e l   s e c t o r   p e s q u e r o < / s t r i n g > < / k e y > < v a l u e > < i n t > 1 9 < / i n t > < / v a l u e > < / i t e m > < i t e m > < k e y > < s t r i n g > F a m i l i a r e s   d e   t r a b a j a d o r e s   a u t � n o m o s   y   a s a l a r i a d o s   d e l   s e c t o r   p e s q u e r o < / s t r i n g > < / k e y > < v a l u e > < i n t > 2 0 < / i n t > < / v a l u e > < / i t e m > < i t e m > < k e y > < s t r i n g > E m p r e s a s   d e   t r a n s f o r m a c i � n   y / o   c o m e r c i a l i z a c i � n   d e   p r o d u c t o s   d e   l a   p e s c a < / s t r i n g > < / k e y > < v a l u e > < i n t > 2 1 < / i n t > < / v a l u e > < / i t e m > < i t e m > < k e y > < s t r i n g > C o f r a d � a s   d e   P e s c a d o r e s < / s t r i n g > < / k e y > < v a l u e > < i n t > 2 2 < / i n t > < / v a l u e > < / i t e m > < i t e m > < k e y > < s t r i n g > O t r a s   o r g a n i z a c i o n e s   d e   a r m a d o r e s   y / o   p e s c a d o r e s < / s t r i n g > < / k e y > < v a l u e > < i n t > 2 3 < / i n t > < / v a l u e > < / i t e m > < i t e m > < k e y > < s t r i n g > O r g a n i z a c i o n e s   y   a s o c i a c i o n e s   d e   t r a n s f o r m a d o r e s   y / o   c o m e r c i a l i z a d o r e s < / s t r i n g > < / k e y > < v a l u e > < i n t > 2 4 < / i n t > < / v a l u e > < / i t e m > < i t e m > < k e y > < s t r i n g > O t r a s   a s o c i a c i o n e s < / s t r i n g > < / k e y > < v a l u e > < i n t > 2 5 < / i n t > < / v a l u e > < / i t e m > < i t e m > < k e y > < s t r i n g > E n t i d a d e s   L o c a l e s < / s t r i n g > < / k e y > < v a l u e > < i n t > 2 6 < / i n t > < / v a l u e > < / i t e m > < i t e m > < k e y > < s t r i n g > C o l a b o r a c i � n   e n   l a   g e s t i � n   y   l a   i n v e s t i g a c i � n < / s t r i n g > < / k e y > < v a l u e > < i n t > 4 8 < / i n t > < / v a l u e > < / i t e m > < i t e m > < k e y > < s t r i n g > G e s t i � n   d e   o r g a n i z a c i o n e s   p r o f e s i o n a l e s < / s t r i n g > < / k e y > < v a l u e > < i n t > 4 7 < / i n t > < / v a l u e > < / i t e m > < i t e m > < k e y > < s t r i n g > C o n d i c i o n e s   d e   t r a b a j o   y   s e g u r i d a d   l a b o r a l < / s t r i n g > < / k e y > < v a l u e > < i n t > 4 6 < / i n t > < / v a l u e > < / i t e m > < i t e m > < k e y > < s t r i n g > I g u a l d a d   d e   g � n e r o   y   o p o r t u n i d a d e s < / s t r i n g > < / k e y > < v a l u e > < i n t > 4 5 < / i n t > < / v a l u e > < / i t e m > < i t e m > < k e y > < s t r i n g > F o r m a c i � n < / s t r i n g > < / k e y > < v a l u e > < i n t > 4 4 < / i n t > < / v a l u e > < / i t e m > < i t e m > < k e y > < s t r i n g > P l a n e s   d e   e x p l o t a c i � n < / s t r i n g > < / k e y > < v a l u e > < i n t > 4 3 < / i n t > < / v a l u e > < / i t e m > < i t e m > < k e y > < s t r i n g > G e s t i � n   d e   d e s c a r t e s < / s t r i n g > < / k e y > < v a l u e > < i n t > 4 2 < / i n t > < / v a l u e > < / i t e m > < i t e m > < k e y > < s t r i n g > P r o m o c i � n   d e   l o s   p r o d u c t o s   p e s q u e r o s < / s t r i n g > < / k e y > < v a l u e > < i n t > 4 1 < / i n t > < / v a l u e > < / i t e m > < i t e m > < k e y > < s t r i n g > N u e v o s   c a n a l e s   d e   c o m e r c i a l i z a c i � n < / s t r i n g > < / k e y > < v a l u e > < i n t > 4 0 < / i n t > < / v a l u e > < / i t e m > < i t e m > < k e y > < s t r i n g > N u e v o s   p r o d u c t o s   d e   l a   p e s c a < / s t r i n g > < / k e y > < v a l u e > < i n t > 3 9 < / i n t > < / v a l u e > < / i t e m > < i t e m > < k e y > < s t r i n g > D e s a r r o l l o   d e   l a   a c u i c u l t u r a < / s t r i n g > < / k e y > < v a l u e > < i n t > 3 8 < / i n t > < / v a l u e > < / i t e m > < i t e m > < k e y > < s t r i n g > C e r t i f i c a c i o n e s   y   m a r c a s   d e   c a l i d a d < / s t r i n g > < / k e y > < v a l u e > < i n t > 3 7 < / i n t > < / v a l u e > < / i t e m > < i t e m > < k e y > < s t r i n g > T u r i s m o   m a r i n e r o   y   p e s c a - t u r i s m o < / s t r i n g > < / k e y > < v a l u e > < i n t > 3 6 < / i n t > < / v a l u e > < / i t e m > < i t e m > < k e y > < s t r i n g > D i g i t a l i z a c i � n   d e l   s e c t o r < / s t r i n g > < / k e y > < v a l u e > < i n t > 3 5 < / i n t > < / v a l u e > < / i t e m > < i t e m > < k e y > < s t r i n g > E f i c i e n c i a   e n e r g � t i c a < / s t r i n g > < / k e y > < v a l u e > < i n t > 3 4 < / i n t > < / v a l u e > < / i t e m > < i t e m > < k e y > < s t r i n g > U s o   d e   n u e v a s   t e c n o l o g � a s   e n   l a   g e s t i � n < / s t r i n g > < / k e y > < v a l u e > < i n t > 3 3 < / i n t > < / v a l u e > < / i t e m > < i t e m > < k e y > < s t r i n g > R e l e v o   g e n e r a c i o n a l < / s t r i n g > < / k e y > < v a l u e > < i n t > 3 2 < / i n t > < / v a l u e > < / i t e m > < i t e m > < k e y > < s t r i n g > T i p o   t r a b a j a d o r < / s t r i n g > < / k e y > < v a l u e > < i n t > 2 8 < / i n t > < / v a l u e > < / i t e m > < i t e m > < k e y > < s t r i n g > S e c t o r < / s t r i n g > < / k e y > < v a l u e > < i n t > 2 9 < / i n t > < / v a l u e > < / i t e m > < i t e m > < k e y > < s t r i n g > C o l u m n a 4 9 < / s t r i n g > < / k e y > < v a l u e > < i n t > 3 0 < / i n t > < / v a l u e > < / i t e m > < i t e m > < k e y > < s t r i n g > M E D I D A   1 < / s t r i n g > < / k e y > < v a l u e > < i n t > 3 1 < / i n t > < / v a l u e > < / i t e m > < i t e m > < k e y > < s t r i n g > C o n t r i b u c i � n   a   o b j e t i v o s   d e   e s t r a t e g i a < / s t r i n g > < / k e y > < v a l u e > < i n t > 9 < / i n t > < / v a l u e > < / i t e m > < i t e m > < k e y > < s t r i n g > P r o p i e t a r i o s   d e   b u q u e s   y   a r m a d o r e s < / s t r i n g > < / k e y > < v a l u e > < i n t > 1 8 < / i n t > < / v a l u e > < / i t e m > < i t e m > < k e y > < s t r i n g > E d a d < / s t r i n g > < / k e y > < v a l u e > < i n t > 2 7 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9 1 4 3 f 0 4 8 - d 3 2 9 - 4 8 a d - 9 b 4 c - 2 7 6 1 0 e e 8 3 d 9 7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0 7 5 ] ] > < / C u s t o m C o n t e n t > < / G e m i n i > 
</file>

<file path=customXml/item43.xml>��< ? x m l   v e r s i o n = " 1 . 0 "   e n c o d i n g = " U T F - 1 6 " ? > < G e m i n i   x m l n s = " h t t p : / / g e m i n i / p i v o t c u s t o m i z a t i o n / b 8 4 f d 4 7 f - 0 6 0 c - 4 d 6 5 - a 7 e e - d f b e e 8 5 a e d 8 7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b 9 c 6 1 9 b d - 7 6 e 1 - 4 b f d - 9 c 2 f - 2 a 0 6 7 1 8 d 0 4 c 3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 2 0 2 3 - 0 9 - 1 8 T 0 9 : 2 9 : 4 8 . 0 3 4 7 8 7 4 + 0 2 : 0 0 < / L a s t P r o c e s s e d T i m e > < / D a t a M o d e l i n g S a n d b o x . S e r i a l i z e d S a n d b o x E r r o r C a c h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6 e f 2 3 7 9 0 - d 4 a d - 4 e 4 6 - 9 5 d 3 - 2 4 6 7 d f 5 a a 9 4 f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2 c d c 5 6 d d - 8 9 9 0 - 4 a 9 a - b a 8 e - 6 0 1 b f 4 2 d 8 b a 0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2 e d 3 f e b - f 3 5 b - 4 d 6 7 - b f 4 2 - c 5 4 d 2 5 d d e d a 2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4 a e 0 a c 4 0 - a e 7 2 - 4 2 3 4 - 9 3 5 2 - 7 d 2 8 7 d d 0 7 e 8 2 " > < C u s t o m C o n t e n t > < ! [ C D A T A [ < ? x m l   v e r s i o n = " 1 . 0 "   e n c o d i n g = " u t f - 1 6 " ? > < S e t t i n g s > < C a l c u l a t e d F i e l d s > < i t e m > < M e a s u r e N a m e > M e d i d a   6 < / M e a s u r e N a m e > < D i s p l a y N a m e > M e d i d a   6 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795594AE-D6CC-42CD-BBF3-6F8882CE7B33}">
  <ds:schemaRefs/>
</ds:datastoreItem>
</file>

<file path=customXml/itemProps10.xml><?xml version="1.0" encoding="utf-8"?>
<ds:datastoreItem xmlns:ds="http://schemas.openxmlformats.org/officeDocument/2006/customXml" ds:itemID="{8856A907-9406-486E-A0DB-A71C3BCC0768}">
  <ds:schemaRefs/>
</ds:datastoreItem>
</file>

<file path=customXml/itemProps11.xml><?xml version="1.0" encoding="utf-8"?>
<ds:datastoreItem xmlns:ds="http://schemas.openxmlformats.org/officeDocument/2006/customXml" ds:itemID="{4BC91A39-E7FB-4F15-99F3-17DDF90BEBE0}">
  <ds:schemaRefs/>
</ds:datastoreItem>
</file>

<file path=customXml/itemProps12.xml><?xml version="1.0" encoding="utf-8"?>
<ds:datastoreItem xmlns:ds="http://schemas.openxmlformats.org/officeDocument/2006/customXml" ds:itemID="{CF268FA7-9E7C-475A-9461-BDF8339829C7}">
  <ds:schemaRefs/>
</ds:datastoreItem>
</file>

<file path=customXml/itemProps13.xml><?xml version="1.0" encoding="utf-8"?>
<ds:datastoreItem xmlns:ds="http://schemas.openxmlformats.org/officeDocument/2006/customXml" ds:itemID="{9B3632E6-DECE-425B-8753-6A9B0EEADF28}">
  <ds:schemaRefs/>
</ds:datastoreItem>
</file>

<file path=customXml/itemProps14.xml><?xml version="1.0" encoding="utf-8"?>
<ds:datastoreItem xmlns:ds="http://schemas.openxmlformats.org/officeDocument/2006/customXml" ds:itemID="{B363D66B-FA57-4D83-A12C-F9CB9AAEDEF0}">
  <ds:schemaRefs/>
</ds:datastoreItem>
</file>

<file path=customXml/itemProps15.xml><?xml version="1.0" encoding="utf-8"?>
<ds:datastoreItem xmlns:ds="http://schemas.openxmlformats.org/officeDocument/2006/customXml" ds:itemID="{BF821C3C-87DE-4991-BD09-819FC560E689}">
  <ds:schemaRefs/>
</ds:datastoreItem>
</file>

<file path=customXml/itemProps16.xml><?xml version="1.0" encoding="utf-8"?>
<ds:datastoreItem xmlns:ds="http://schemas.openxmlformats.org/officeDocument/2006/customXml" ds:itemID="{69B6DA4D-0F66-4FF1-85C2-B891736C83F8}">
  <ds:schemaRefs/>
</ds:datastoreItem>
</file>

<file path=customXml/itemProps17.xml><?xml version="1.0" encoding="utf-8"?>
<ds:datastoreItem xmlns:ds="http://schemas.openxmlformats.org/officeDocument/2006/customXml" ds:itemID="{9A892D85-4017-436A-BEFF-A7C82E701090}">
  <ds:schemaRefs/>
</ds:datastoreItem>
</file>

<file path=customXml/itemProps18.xml><?xml version="1.0" encoding="utf-8"?>
<ds:datastoreItem xmlns:ds="http://schemas.openxmlformats.org/officeDocument/2006/customXml" ds:itemID="{E5AC871B-417E-45C2-9FB9-764BFDF532CE}">
  <ds:schemaRefs/>
</ds:datastoreItem>
</file>

<file path=customXml/itemProps19.xml><?xml version="1.0" encoding="utf-8"?>
<ds:datastoreItem xmlns:ds="http://schemas.openxmlformats.org/officeDocument/2006/customXml" ds:itemID="{5FD863F0-6097-4D49-8AE6-08B653A2F801}">
  <ds:schemaRefs/>
</ds:datastoreItem>
</file>

<file path=customXml/itemProps2.xml><?xml version="1.0" encoding="utf-8"?>
<ds:datastoreItem xmlns:ds="http://schemas.openxmlformats.org/officeDocument/2006/customXml" ds:itemID="{E5231BEB-84C6-4EE0-B31A-066C8A840ED8}">
  <ds:schemaRefs/>
</ds:datastoreItem>
</file>

<file path=customXml/itemProps20.xml><?xml version="1.0" encoding="utf-8"?>
<ds:datastoreItem xmlns:ds="http://schemas.openxmlformats.org/officeDocument/2006/customXml" ds:itemID="{2B6C0999-317C-4273-99D5-B06908200E68}">
  <ds:schemaRefs/>
</ds:datastoreItem>
</file>

<file path=customXml/itemProps21.xml><?xml version="1.0" encoding="utf-8"?>
<ds:datastoreItem xmlns:ds="http://schemas.openxmlformats.org/officeDocument/2006/customXml" ds:itemID="{4180873A-4672-4C02-852C-D07E010AB296}">
  <ds:schemaRefs/>
</ds:datastoreItem>
</file>

<file path=customXml/itemProps22.xml><?xml version="1.0" encoding="utf-8"?>
<ds:datastoreItem xmlns:ds="http://schemas.openxmlformats.org/officeDocument/2006/customXml" ds:itemID="{D511E5E7-0393-4A3B-8699-93A8851502FD}">
  <ds:schemaRefs/>
</ds:datastoreItem>
</file>

<file path=customXml/itemProps23.xml><?xml version="1.0" encoding="utf-8"?>
<ds:datastoreItem xmlns:ds="http://schemas.openxmlformats.org/officeDocument/2006/customXml" ds:itemID="{08A4529C-DC72-46C2-9766-1F8481A56747}">
  <ds:schemaRefs/>
</ds:datastoreItem>
</file>

<file path=customXml/itemProps24.xml><?xml version="1.0" encoding="utf-8"?>
<ds:datastoreItem xmlns:ds="http://schemas.openxmlformats.org/officeDocument/2006/customXml" ds:itemID="{61EBA34F-E866-4338-9B29-21F614829530}">
  <ds:schemaRefs/>
</ds:datastoreItem>
</file>

<file path=customXml/itemProps25.xml><?xml version="1.0" encoding="utf-8"?>
<ds:datastoreItem xmlns:ds="http://schemas.openxmlformats.org/officeDocument/2006/customXml" ds:itemID="{24AA5B50-CABB-4EAE-8FBF-6EE036FF1455}">
  <ds:schemaRefs/>
</ds:datastoreItem>
</file>

<file path=customXml/itemProps26.xml><?xml version="1.0" encoding="utf-8"?>
<ds:datastoreItem xmlns:ds="http://schemas.openxmlformats.org/officeDocument/2006/customXml" ds:itemID="{1C6F014C-34A1-49E5-9A93-257F5151A913}">
  <ds:schemaRefs/>
</ds:datastoreItem>
</file>

<file path=customXml/itemProps27.xml><?xml version="1.0" encoding="utf-8"?>
<ds:datastoreItem xmlns:ds="http://schemas.openxmlformats.org/officeDocument/2006/customXml" ds:itemID="{711142D1-4F09-4047-89EC-7DD3B392ADBA}">
  <ds:schemaRefs/>
</ds:datastoreItem>
</file>

<file path=customXml/itemProps28.xml><?xml version="1.0" encoding="utf-8"?>
<ds:datastoreItem xmlns:ds="http://schemas.openxmlformats.org/officeDocument/2006/customXml" ds:itemID="{37F63C8F-B8B7-4B3E-8211-1685791E548A}">
  <ds:schemaRefs/>
</ds:datastoreItem>
</file>

<file path=customXml/itemProps29.xml><?xml version="1.0" encoding="utf-8"?>
<ds:datastoreItem xmlns:ds="http://schemas.openxmlformats.org/officeDocument/2006/customXml" ds:itemID="{74F169A8-53B4-4C99-B1DB-CE7765E8FC63}">
  <ds:schemaRefs/>
</ds:datastoreItem>
</file>

<file path=customXml/itemProps3.xml><?xml version="1.0" encoding="utf-8"?>
<ds:datastoreItem xmlns:ds="http://schemas.openxmlformats.org/officeDocument/2006/customXml" ds:itemID="{8D270AB6-2C87-4680-8328-7F9909789969}">
  <ds:schemaRefs/>
</ds:datastoreItem>
</file>

<file path=customXml/itemProps30.xml><?xml version="1.0" encoding="utf-8"?>
<ds:datastoreItem xmlns:ds="http://schemas.openxmlformats.org/officeDocument/2006/customXml" ds:itemID="{727BC185-05E5-4AB7-9F9D-5F91ED5DD8F1}">
  <ds:schemaRefs/>
</ds:datastoreItem>
</file>

<file path=customXml/itemProps31.xml><?xml version="1.0" encoding="utf-8"?>
<ds:datastoreItem xmlns:ds="http://schemas.openxmlformats.org/officeDocument/2006/customXml" ds:itemID="{BA19AD3C-8BCE-47B3-AEAB-4A4BFB46107B}">
  <ds:schemaRefs/>
</ds:datastoreItem>
</file>

<file path=customXml/itemProps32.xml><?xml version="1.0" encoding="utf-8"?>
<ds:datastoreItem xmlns:ds="http://schemas.openxmlformats.org/officeDocument/2006/customXml" ds:itemID="{F69BCFE2-30D1-4646-AF51-5000442B0612}">
  <ds:schemaRefs/>
</ds:datastoreItem>
</file>

<file path=customXml/itemProps33.xml><?xml version="1.0" encoding="utf-8"?>
<ds:datastoreItem xmlns:ds="http://schemas.openxmlformats.org/officeDocument/2006/customXml" ds:itemID="{DCBEB816-B5CC-4BB3-8B5B-EF9F5CBEF11A}">
  <ds:schemaRefs/>
</ds:datastoreItem>
</file>

<file path=customXml/itemProps34.xml><?xml version="1.0" encoding="utf-8"?>
<ds:datastoreItem xmlns:ds="http://schemas.openxmlformats.org/officeDocument/2006/customXml" ds:itemID="{7A2C75A1-EF81-47EB-8400-514CE53B3F0B}">
  <ds:schemaRefs/>
</ds:datastoreItem>
</file>

<file path=customXml/itemProps35.xml><?xml version="1.0" encoding="utf-8"?>
<ds:datastoreItem xmlns:ds="http://schemas.openxmlformats.org/officeDocument/2006/customXml" ds:itemID="{B1F53914-E3D3-4D5B-B668-8B7D6089ABF3}">
  <ds:schemaRefs/>
</ds:datastoreItem>
</file>

<file path=customXml/itemProps36.xml><?xml version="1.0" encoding="utf-8"?>
<ds:datastoreItem xmlns:ds="http://schemas.openxmlformats.org/officeDocument/2006/customXml" ds:itemID="{D323ECF0-3BFA-49EF-8DE6-4ECC56116AE4}">
  <ds:schemaRefs/>
</ds:datastoreItem>
</file>

<file path=customXml/itemProps37.xml><?xml version="1.0" encoding="utf-8"?>
<ds:datastoreItem xmlns:ds="http://schemas.openxmlformats.org/officeDocument/2006/customXml" ds:itemID="{06C7907D-EB38-4059-85C0-351A3979E590}">
  <ds:schemaRefs/>
</ds:datastoreItem>
</file>

<file path=customXml/itemProps38.xml><?xml version="1.0" encoding="utf-8"?>
<ds:datastoreItem xmlns:ds="http://schemas.openxmlformats.org/officeDocument/2006/customXml" ds:itemID="{B1515CEF-B88F-40D2-B7E7-D839E015AA46}">
  <ds:schemaRefs/>
</ds:datastoreItem>
</file>

<file path=customXml/itemProps39.xml><?xml version="1.0" encoding="utf-8"?>
<ds:datastoreItem xmlns:ds="http://schemas.openxmlformats.org/officeDocument/2006/customXml" ds:itemID="{C63E3B8F-C15E-4F39-B48C-0513E90EC442}">
  <ds:schemaRefs/>
</ds:datastoreItem>
</file>

<file path=customXml/itemProps4.xml><?xml version="1.0" encoding="utf-8"?>
<ds:datastoreItem xmlns:ds="http://schemas.openxmlformats.org/officeDocument/2006/customXml" ds:itemID="{92CE7F95-ECC9-4BEA-950F-D452DBA96096}">
  <ds:schemaRefs/>
</ds:datastoreItem>
</file>

<file path=customXml/itemProps40.xml><?xml version="1.0" encoding="utf-8"?>
<ds:datastoreItem xmlns:ds="http://schemas.openxmlformats.org/officeDocument/2006/customXml" ds:itemID="{14DD5393-6DDD-47E0-8528-5EC5C244DC22}">
  <ds:schemaRefs/>
</ds:datastoreItem>
</file>

<file path=customXml/itemProps41.xml><?xml version="1.0" encoding="utf-8"?>
<ds:datastoreItem xmlns:ds="http://schemas.openxmlformats.org/officeDocument/2006/customXml" ds:itemID="{E0502846-DDB0-4768-8222-87D564254CA3}">
  <ds:schemaRefs/>
</ds:datastoreItem>
</file>

<file path=customXml/itemProps42.xml><?xml version="1.0" encoding="utf-8"?>
<ds:datastoreItem xmlns:ds="http://schemas.openxmlformats.org/officeDocument/2006/customXml" ds:itemID="{6DD36001-9C28-4181-983E-A0D2BC6AB9C9}">
  <ds:schemaRefs/>
</ds:datastoreItem>
</file>

<file path=customXml/itemProps43.xml><?xml version="1.0" encoding="utf-8"?>
<ds:datastoreItem xmlns:ds="http://schemas.openxmlformats.org/officeDocument/2006/customXml" ds:itemID="{3AE594CE-7A0B-4339-B2C3-4208EFE52E90}">
  <ds:schemaRefs/>
</ds:datastoreItem>
</file>

<file path=customXml/itemProps44.xml><?xml version="1.0" encoding="utf-8"?>
<ds:datastoreItem xmlns:ds="http://schemas.openxmlformats.org/officeDocument/2006/customXml" ds:itemID="{F016A3C4-220A-4AD3-94D5-BC62203AFE03}">
  <ds:schemaRefs/>
</ds:datastoreItem>
</file>

<file path=customXml/itemProps5.xml><?xml version="1.0" encoding="utf-8"?>
<ds:datastoreItem xmlns:ds="http://schemas.openxmlformats.org/officeDocument/2006/customXml" ds:itemID="{A413E5C0-EFF3-4C56-B986-58BF7EDFA1A2}">
  <ds:schemaRefs/>
</ds:datastoreItem>
</file>

<file path=customXml/itemProps6.xml><?xml version="1.0" encoding="utf-8"?>
<ds:datastoreItem xmlns:ds="http://schemas.openxmlformats.org/officeDocument/2006/customXml" ds:itemID="{A9EEB4A5-B890-4636-96B6-74C32D08D5E4}">
  <ds:schemaRefs/>
</ds:datastoreItem>
</file>

<file path=customXml/itemProps7.xml><?xml version="1.0" encoding="utf-8"?>
<ds:datastoreItem xmlns:ds="http://schemas.openxmlformats.org/officeDocument/2006/customXml" ds:itemID="{5EBE7770-8B9A-44E5-94B6-0D403A394FDE}">
  <ds:schemaRefs/>
</ds:datastoreItem>
</file>

<file path=customXml/itemProps8.xml><?xml version="1.0" encoding="utf-8"?>
<ds:datastoreItem xmlns:ds="http://schemas.openxmlformats.org/officeDocument/2006/customXml" ds:itemID="{99F028AB-10B1-4272-BF5C-093ACC4F5862}">
  <ds:schemaRefs/>
</ds:datastoreItem>
</file>

<file path=customXml/itemProps9.xml><?xml version="1.0" encoding="utf-8"?>
<ds:datastoreItem xmlns:ds="http://schemas.openxmlformats.org/officeDocument/2006/customXml" ds:itemID="{C5BF998F-AE15-4561-9FA2-ACDE2BF920A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GRÁFICAS DAFO</vt:lpstr>
      <vt:lpstr>GRAFICAS RESTO</vt:lpstr>
      <vt:lpstr>DINAMICAS MEDIDAS</vt:lpstr>
      <vt:lpstr>DINAMICAS DAFO</vt:lpstr>
      <vt:lpstr>ENCUESTA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Ceder Navia-Porcía</dc:creator>
  <cp:lastModifiedBy>Usuario</cp:lastModifiedBy>
  <dcterms:created xsi:type="dcterms:W3CDTF">2023-09-15T18:43:47Z</dcterms:created>
  <dcterms:modified xsi:type="dcterms:W3CDTF">2023-09-18T10:18:39Z</dcterms:modified>
</cp:coreProperties>
</file>